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CONTPROC\Project Related &amp; Letting Specific Bulletins\2025\August 21, 2025\"/>
    </mc:Choice>
  </mc:AlternateContent>
  <xr:revisionPtr revIDLastSave="0" documentId="8_{CA394773-4087-4BFB-A514-F4D906D051DA}" xr6:coauthVersionLast="47" xr6:coauthVersionMax="47" xr10:uidLastSave="{00000000-0000-0000-0000-000000000000}"/>
  <bookViews>
    <workbookView xWindow="390" yWindow="390" windowWidth="21600" windowHeight="11385" xr2:uid="{35DB876A-160C-4FB4-A534-07867AB86415}"/>
  </bookViews>
  <sheets>
    <sheet name="I-71 SB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8" i="4" l="1"/>
  <c r="AZ9" i="4"/>
  <c r="AZ10" i="4"/>
  <c r="AZ11" i="4"/>
  <c r="AZ12" i="4"/>
  <c r="AZ13" i="4"/>
  <c r="AZ14" i="4"/>
  <c r="AZ15" i="4"/>
  <c r="AZ16" i="4"/>
  <c r="AZ17" i="4"/>
  <c r="AZ18" i="4"/>
  <c r="AZ19" i="4"/>
  <c r="AZ20" i="4"/>
  <c r="AZ21" i="4"/>
  <c r="AZ22" i="4"/>
  <c r="AZ23" i="4"/>
  <c r="AZ24" i="4"/>
  <c r="AZ25" i="4"/>
  <c r="AZ26" i="4"/>
  <c r="AZ27" i="4"/>
  <c r="AZ28" i="4"/>
  <c r="AZ29" i="4"/>
  <c r="AZ30" i="4"/>
  <c r="AZ31" i="4"/>
  <c r="AZ7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X8" i="4"/>
  <c r="AX9" i="4"/>
  <c r="AX10" i="4"/>
  <c r="AX11" i="4"/>
  <c r="AX12" i="4"/>
  <c r="AX13" i="4"/>
  <c r="AX14" i="4"/>
  <c r="AX15" i="4"/>
  <c r="AX16" i="4"/>
  <c r="AX17" i="4"/>
  <c r="AX18" i="4"/>
  <c r="AX19" i="4"/>
  <c r="AX20" i="4"/>
  <c r="AX21" i="4"/>
  <c r="AX22" i="4"/>
  <c r="AX23" i="4"/>
  <c r="AX24" i="4"/>
  <c r="AX25" i="4"/>
  <c r="AX26" i="4"/>
  <c r="AX27" i="4"/>
  <c r="AX28" i="4"/>
  <c r="AX29" i="4"/>
  <c r="AX30" i="4"/>
  <c r="AX31" i="4"/>
  <c r="AX7" i="4"/>
  <c r="AW7" i="4"/>
  <c r="AV8" i="4"/>
  <c r="AV9" i="4"/>
  <c r="AV10" i="4"/>
  <c r="AV11" i="4"/>
  <c r="AV12" i="4"/>
  <c r="AV13" i="4"/>
  <c r="AV14" i="4"/>
  <c r="AV15" i="4"/>
  <c r="AV16" i="4"/>
  <c r="AV17" i="4"/>
  <c r="AV18" i="4"/>
  <c r="AV19" i="4"/>
  <c r="AV20" i="4"/>
  <c r="AV21" i="4"/>
  <c r="AV22" i="4"/>
  <c r="AV23" i="4"/>
  <c r="AV24" i="4"/>
  <c r="AV25" i="4"/>
  <c r="AV26" i="4"/>
  <c r="AV27" i="4"/>
  <c r="AV28" i="4"/>
  <c r="AV29" i="4"/>
  <c r="AV30" i="4"/>
  <c r="AV31" i="4"/>
  <c r="AV7" i="4"/>
  <c r="AV33" i="4" l="1"/>
  <c r="AX33" i="4"/>
  <c r="AZ33" i="4"/>
  <c r="AO29" i="4"/>
  <c r="AW30" i="4" s="1"/>
  <c r="M7" i="4"/>
  <c r="AK20" i="4"/>
  <c r="AK21" i="4" s="1"/>
  <c r="AK22" i="4" s="1"/>
  <c r="AL23" i="4" s="1"/>
  <c r="AK13" i="4"/>
  <c r="AK14" i="4" s="1"/>
  <c r="AK15" i="4" s="1"/>
  <c r="AK16" i="4" s="1"/>
  <c r="AK17" i="4" s="1"/>
  <c r="AK18" i="4" s="1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I31" i="4"/>
  <c r="M31" i="4" s="1"/>
  <c r="I25" i="4"/>
  <c r="M25" i="4" s="1"/>
  <c r="I23" i="4"/>
  <c r="M23" i="4" s="1"/>
  <c r="I21" i="4"/>
  <c r="K21" i="4" s="1"/>
  <c r="I19" i="4"/>
  <c r="K19" i="4" s="1"/>
  <c r="I13" i="4"/>
  <c r="K13" i="4" s="1"/>
  <c r="I10" i="4"/>
  <c r="K10" i="4" s="1"/>
  <c r="I9" i="4"/>
  <c r="K9" i="4" s="1"/>
  <c r="I7" i="4"/>
  <c r="D51" i="4"/>
  <c r="K51" i="4" s="1"/>
  <c r="AM19" i="4"/>
  <c r="AO19" i="4" s="1"/>
  <c r="AL10" i="4"/>
  <c r="AM11" i="4"/>
  <c r="AO11" i="4" s="1"/>
  <c r="AM12" i="4"/>
  <c r="AO12" i="4" s="1"/>
  <c r="D56" i="4"/>
  <c r="K56" i="4" s="1"/>
  <c r="R56" i="4" s="1"/>
  <c r="N56" i="4" s="1"/>
  <c r="AM25" i="4"/>
  <c r="AO25" i="4" s="1"/>
  <c r="AW26" i="4" s="1"/>
  <c r="AM26" i="4"/>
  <c r="AO26" i="4" s="1"/>
  <c r="AL27" i="4"/>
  <c r="AL28" i="4"/>
  <c r="AM29" i="4"/>
  <c r="AL24" i="4"/>
  <c r="AL9" i="4"/>
  <c r="AL8" i="4"/>
  <c r="AL7" i="4"/>
  <c r="AL26" i="4"/>
  <c r="AL31" i="4"/>
  <c r="D42" i="4"/>
  <c r="K42" i="4" s="1"/>
  <c r="D40" i="4"/>
  <c r="K40" i="4" s="1"/>
  <c r="D63" i="4"/>
  <c r="K63" i="4" s="1"/>
  <c r="R63" i="4" s="1"/>
  <c r="D62" i="4"/>
  <c r="K62" i="4" s="1"/>
  <c r="R62" i="4" s="1"/>
  <c r="D57" i="4"/>
  <c r="K57" i="4" s="1"/>
  <c r="R57" i="4" s="1"/>
  <c r="P39" i="4"/>
  <c r="D39" i="4"/>
  <c r="K39" i="4" s="1"/>
  <c r="A39" i="4"/>
  <c r="B7" i="4" s="1"/>
  <c r="Q7" i="4" s="1"/>
  <c r="AF7" i="4" s="1"/>
  <c r="R38" i="4"/>
  <c r="P38" i="4"/>
  <c r="K38" i="4"/>
  <c r="I38" i="4"/>
  <c r="D38" i="4"/>
  <c r="B38" i="4"/>
  <c r="AM31" i="4"/>
  <c r="AO31" i="4" s="1"/>
  <c r="AJ31" i="4"/>
  <c r="X31" i="4"/>
  <c r="AB31" i="4" s="1"/>
  <c r="W31" i="4"/>
  <c r="U31" i="4"/>
  <c r="F31" i="4"/>
  <c r="AM30" i="4"/>
  <c r="AO30" i="4" s="1"/>
  <c r="AJ30" i="4"/>
  <c r="X30" i="4"/>
  <c r="AB30" i="4" s="1"/>
  <c r="W30" i="4"/>
  <c r="U30" i="4"/>
  <c r="I30" i="4"/>
  <c r="M30" i="4" s="1"/>
  <c r="F30" i="4"/>
  <c r="AJ29" i="4"/>
  <c r="X29" i="4"/>
  <c r="AB29" i="4" s="1"/>
  <c r="AY30" i="4" s="1"/>
  <c r="W29" i="4"/>
  <c r="U29" i="4"/>
  <c r="I29" i="4"/>
  <c r="M29" i="4" s="1"/>
  <c r="F29" i="4"/>
  <c r="AJ28" i="4"/>
  <c r="X28" i="4"/>
  <c r="AB28" i="4" s="1"/>
  <c r="W28" i="4"/>
  <c r="U28" i="4"/>
  <c r="I28" i="4"/>
  <c r="M28" i="4" s="1"/>
  <c r="F28" i="4"/>
  <c r="AM27" i="4"/>
  <c r="AO27" i="4" s="1"/>
  <c r="AJ27" i="4"/>
  <c r="X27" i="4"/>
  <c r="AB27" i="4" s="1"/>
  <c r="AY28" i="4" s="1"/>
  <c r="W27" i="4"/>
  <c r="U27" i="4"/>
  <c r="I27" i="4"/>
  <c r="M27" i="4" s="1"/>
  <c r="F27" i="4"/>
  <c r="AJ26" i="4"/>
  <c r="X26" i="4"/>
  <c r="AB26" i="4" s="1"/>
  <c r="W26" i="4"/>
  <c r="U26" i="4"/>
  <c r="I26" i="4"/>
  <c r="M26" i="4" s="1"/>
  <c r="F26" i="4"/>
  <c r="AJ25" i="4"/>
  <c r="X25" i="4"/>
  <c r="AB25" i="4" s="1"/>
  <c r="AY26" i="4" s="1"/>
  <c r="W25" i="4"/>
  <c r="U25" i="4"/>
  <c r="F25" i="4"/>
  <c r="AM24" i="4"/>
  <c r="AO24" i="4" s="1"/>
  <c r="AJ24" i="4"/>
  <c r="X24" i="4"/>
  <c r="AB24" i="4" s="1"/>
  <c r="W24" i="4"/>
  <c r="U24" i="4"/>
  <c r="I24" i="4"/>
  <c r="M24" i="4" s="1"/>
  <c r="F24" i="4"/>
  <c r="AJ23" i="4"/>
  <c r="X23" i="4"/>
  <c r="AB23" i="4" s="1"/>
  <c r="U23" i="4"/>
  <c r="F23" i="4"/>
  <c r="AJ22" i="4"/>
  <c r="U22" i="4"/>
  <c r="I22" i="4"/>
  <c r="K22" i="4" s="1"/>
  <c r="F22" i="4"/>
  <c r="AJ21" i="4"/>
  <c r="U21" i="4"/>
  <c r="F21" i="4"/>
  <c r="AJ20" i="4"/>
  <c r="U20" i="4"/>
  <c r="I20" i="4"/>
  <c r="K20" i="4" s="1"/>
  <c r="F20" i="4"/>
  <c r="AJ19" i="4"/>
  <c r="U19" i="4"/>
  <c r="F19" i="4"/>
  <c r="AJ18" i="4"/>
  <c r="U18" i="4"/>
  <c r="I18" i="4"/>
  <c r="K18" i="4" s="1"/>
  <c r="F18" i="4"/>
  <c r="AJ17" i="4"/>
  <c r="U17" i="4"/>
  <c r="I17" i="4"/>
  <c r="K17" i="4" s="1"/>
  <c r="F17" i="4"/>
  <c r="AJ16" i="4"/>
  <c r="U16" i="4"/>
  <c r="I16" i="4"/>
  <c r="K16" i="4" s="1"/>
  <c r="F16" i="4"/>
  <c r="AJ15" i="4"/>
  <c r="U15" i="4"/>
  <c r="I15" i="4"/>
  <c r="K15" i="4" s="1"/>
  <c r="F15" i="4"/>
  <c r="AJ14" i="4"/>
  <c r="U14" i="4"/>
  <c r="I14" i="4"/>
  <c r="K14" i="4" s="1"/>
  <c r="F14" i="4"/>
  <c r="AJ13" i="4"/>
  <c r="U13" i="4"/>
  <c r="F13" i="4"/>
  <c r="AJ12" i="4"/>
  <c r="U12" i="4"/>
  <c r="I12" i="4"/>
  <c r="K12" i="4" s="1"/>
  <c r="F12" i="4"/>
  <c r="AJ11" i="4"/>
  <c r="U11" i="4"/>
  <c r="I11" i="4"/>
  <c r="K11" i="4" s="1"/>
  <c r="F11" i="4"/>
  <c r="AJ10" i="4"/>
  <c r="U10" i="4"/>
  <c r="F10" i="4"/>
  <c r="AJ9" i="4"/>
  <c r="U9" i="4"/>
  <c r="F9" i="4"/>
  <c r="AJ8" i="4"/>
  <c r="U8" i="4"/>
  <c r="I8" i="4"/>
  <c r="K8" i="4" s="1"/>
  <c r="AW8" i="4" s="1"/>
  <c r="F8" i="4"/>
  <c r="C8" i="4"/>
  <c r="C9" i="4" s="1"/>
  <c r="C10" i="4" s="1"/>
  <c r="AM7" i="4"/>
  <c r="AQ7" i="4" s="1"/>
  <c r="AJ7" i="4"/>
  <c r="AG7" i="4"/>
  <c r="B39" i="4" s="1"/>
  <c r="U7" i="4"/>
  <c r="R7" i="4"/>
  <c r="R8" i="4" s="1"/>
  <c r="F7" i="4"/>
  <c r="AM6" i="4"/>
  <c r="AQ6" i="4" s="1"/>
  <c r="X6" i="4"/>
  <c r="AB6" i="4" s="1"/>
  <c r="I6" i="4"/>
  <c r="M6" i="4" s="1"/>
  <c r="B6" i="4"/>
  <c r="Q6" i="4" s="1"/>
  <c r="AF6" i="4" s="1"/>
  <c r="AW31" i="4" l="1"/>
  <c r="AW27" i="4"/>
  <c r="AY23" i="4"/>
  <c r="AY24" i="4"/>
  <c r="AY25" i="4"/>
  <c r="AY29" i="4"/>
  <c r="AY31" i="4"/>
  <c r="AW28" i="4"/>
  <c r="AY27" i="4"/>
  <c r="AW25" i="4"/>
  <c r="D45" i="4"/>
  <c r="Z23" i="4"/>
  <c r="AL13" i="4"/>
  <c r="R51" i="4"/>
  <c r="N51" i="4" s="1"/>
  <c r="V19" i="4"/>
  <c r="X19" i="4" s="1"/>
  <c r="Z19" i="4" s="1"/>
  <c r="AL21" i="4"/>
  <c r="AL22" i="4"/>
  <c r="K45" i="4"/>
  <c r="V13" i="4" s="1"/>
  <c r="AL14" i="4"/>
  <c r="G63" i="4"/>
  <c r="G51" i="4"/>
  <c r="AL20" i="4"/>
  <c r="AL15" i="4"/>
  <c r="D59" i="4"/>
  <c r="AL30" i="4"/>
  <c r="D60" i="4"/>
  <c r="K60" i="4" s="1"/>
  <c r="R60" i="4" s="1"/>
  <c r="AL29" i="4"/>
  <c r="D61" i="4"/>
  <c r="K61" i="4" s="1"/>
  <c r="R61" i="4" s="1"/>
  <c r="N61" i="4" s="1"/>
  <c r="D44" i="4"/>
  <c r="D41" i="4"/>
  <c r="K41" i="4" s="1"/>
  <c r="V9" i="4" s="1"/>
  <c r="AM20" i="4"/>
  <c r="AO20" i="4" s="1"/>
  <c r="AL12" i="4"/>
  <c r="D53" i="4"/>
  <c r="AL11" i="4"/>
  <c r="AM22" i="4"/>
  <c r="AO22" i="4" s="1"/>
  <c r="AL25" i="4"/>
  <c r="D43" i="4"/>
  <c r="D58" i="4"/>
  <c r="D55" i="4"/>
  <c r="AM13" i="4"/>
  <c r="AO13" i="4" s="1"/>
  <c r="AM28" i="4"/>
  <c r="AO28" i="4" s="1"/>
  <c r="AW29" i="4" s="1"/>
  <c r="V8" i="4"/>
  <c r="X8" i="4" s="1"/>
  <c r="AB8" i="4" s="1"/>
  <c r="R40" i="4"/>
  <c r="N40" i="4" s="1"/>
  <c r="R42" i="4"/>
  <c r="V10" i="4"/>
  <c r="X10" i="4" s="1"/>
  <c r="Z10" i="4" s="1"/>
  <c r="V7" i="4"/>
  <c r="W7" i="4" s="1"/>
  <c r="R39" i="4"/>
  <c r="N39" i="4" s="1"/>
  <c r="AM9" i="4"/>
  <c r="AO9" i="4" s="1"/>
  <c r="AM21" i="4"/>
  <c r="AO21" i="4" s="1"/>
  <c r="D52" i="4"/>
  <c r="K52" i="4" s="1"/>
  <c r="AM23" i="4"/>
  <c r="AO23" i="4" s="1"/>
  <c r="AM8" i="4"/>
  <c r="AQ8" i="4" s="1"/>
  <c r="AM10" i="4"/>
  <c r="AO10" i="4" s="1"/>
  <c r="D54" i="4"/>
  <c r="AM15" i="4"/>
  <c r="AO15" i="4" s="1"/>
  <c r="D47" i="4"/>
  <c r="AM14" i="4"/>
  <c r="AO14" i="4" s="1"/>
  <c r="D46" i="4"/>
  <c r="K46" i="4" s="1"/>
  <c r="G42" i="4"/>
  <c r="G40" i="4"/>
  <c r="G56" i="4"/>
  <c r="G57" i="4"/>
  <c r="N57" i="4"/>
  <c r="N62" i="4"/>
  <c r="R9" i="4"/>
  <c r="I41" i="4" s="1"/>
  <c r="I40" i="4"/>
  <c r="A40" i="4"/>
  <c r="A41" i="4" s="1"/>
  <c r="AG8" i="4"/>
  <c r="AG9" i="4" s="1"/>
  <c r="B41" i="4" s="1"/>
  <c r="P40" i="4"/>
  <c r="G62" i="4"/>
  <c r="I39" i="4"/>
  <c r="P41" i="4"/>
  <c r="G38" i="4"/>
  <c r="N38" i="4"/>
  <c r="N60" i="4"/>
  <c r="N63" i="4"/>
  <c r="P42" i="4"/>
  <c r="C11" i="4"/>
  <c r="AW24" i="4" l="1"/>
  <c r="AW9" i="4"/>
  <c r="AW10" i="4"/>
  <c r="R41" i="4"/>
  <c r="K44" i="4"/>
  <c r="R44" i="4" s="1"/>
  <c r="K43" i="4"/>
  <c r="V11" i="4" s="1"/>
  <c r="X11" i="4" s="1"/>
  <c r="Z11" i="4" s="1"/>
  <c r="AW11" i="4" s="1"/>
  <c r="R52" i="4"/>
  <c r="N52" i="4" s="1"/>
  <c r="V20" i="4"/>
  <c r="R45" i="4"/>
  <c r="AL16" i="4"/>
  <c r="K47" i="4"/>
  <c r="R47" i="4" s="1"/>
  <c r="K55" i="4"/>
  <c r="R55" i="4" s="1"/>
  <c r="N55" i="4" s="1"/>
  <c r="K58" i="4"/>
  <c r="R58" i="4" s="1"/>
  <c r="N58" i="4" s="1"/>
  <c r="K59" i="4"/>
  <c r="R59" i="4" s="1"/>
  <c r="N59" i="4" s="1"/>
  <c r="K54" i="4"/>
  <c r="G54" i="4" s="1"/>
  <c r="K53" i="4"/>
  <c r="R10" i="4"/>
  <c r="I42" i="4" s="1"/>
  <c r="G52" i="4"/>
  <c r="G61" i="4"/>
  <c r="G60" i="4"/>
  <c r="W9" i="4"/>
  <c r="AL17" i="4"/>
  <c r="W8" i="4"/>
  <c r="V14" i="4"/>
  <c r="R46" i="4"/>
  <c r="X7" i="4"/>
  <c r="AB7" i="4" s="1"/>
  <c r="D48" i="4"/>
  <c r="K48" i="4" s="1"/>
  <c r="AM16" i="4"/>
  <c r="AO16" i="4" s="1"/>
  <c r="AM17" i="4"/>
  <c r="AO17" i="4" s="1"/>
  <c r="D49" i="4"/>
  <c r="K49" i="4" s="1"/>
  <c r="D50" i="4"/>
  <c r="K50" i="4" s="1"/>
  <c r="N42" i="4"/>
  <c r="G39" i="4"/>
  <c r="X9" i="4"/>
  <c r="AB9" i="4" s="1"/>
  <c r="AY10" i="4" s="1"/>
  <c r="W10" i="4"/>
  <c r="B40" i="4"/>
  <c r="AG10" i="4"/>
  <c r="AG11" i="4" s="1"/>
  <c r="B8" i="4"/>
  <c r="Q8" i="4" s="1"/>
  <c r="AF8" i="4" s="1"/>
  <c r="B9" i="4"/>
  <c r="Q9" i="4" s="1"/>
  <c r="AF9" i="4" s="1"/>
  <c r="A42" i="4"/>
  <c r="P43" i="4"/>
  <c r="C12" i="4"/>
  <c r="AY9" i="4" l="1"/>
  <c r="AY7" i="4"/>
  <c r="AY8" i="4"/>
  <c r="W11" i="4"/>
  <c r="V12" i="4"/>
  <c r="W12" i="4" s="1"/>
  <c r="R43" i="4"/>
  <c r="N43" i="4" s="1"/>
  <c r="G55" i="4"/>
  <c r="R54" i="4"/>
  <c r="N54" i="4" s="1"/>
  <c r="V22" i="4"/>
  <c r="R53" i="4"/>
  <c r="N53" i="4" s="1"/>
  <c r="V21" i="4"/>
  <c r="W21" i="4"/>
  <c r="X20" i="4"/>
  <c r="Z20" i="4" s="1"/>
  <c r="W20" i="4"/>
  <c r="R50" i="4"/>
  <c r="V18" i="4"/>
  <c r="R49" i="4"/>
  <c r="V17" i="4"/>
  <c r="G53" i="4"/>
  <c r="G59" i="4"/>
  <c r="G58" i="4"/>
  <c r="R11" i="4"/>
  <c r="I43" i="4" s="1"/>
  <c r="AL18" i="4"/>
  <c r="AL19" i="4"/>
  <c r="AM18" i="4"/>
  <c r="AO18" i="4" s="1"/>
  <c r="V16" i="4"/>
  <c r="R48" i="4"/>
  <c r="B42" i="4"/>
  <c r="G43" i="4"/>
  <c r="N41" i="4"/>
  <c r="G41" i="4"/>
  <c r="A43" i="4"/>
  <c r="B10" i="4"/>
  <c r="Q10" i="4" s="1"/>
  <c r="AF10" i="4" s="1"/>
  <c r="C13" i="4"/>
  <c r="P44" i="4"/>
  <c r="B43" i="4"/>
  <c r="AG12" i="4"/>
  <c r="AW20" i="4" l="1"/>
  <c r="X12" i="4"/>
  <c r="Z12" i="4" s="1"/>
  <c r="AY33" i="4"/>
  <c r="R12" i="4"/>
  <c r="R13" i="4" s="1"/>
  <c r="W23" i="4"/>
  <c r="X22" i="4"/>
  <c r="Z22" i="4" s="1"/>
  <c r="AW23" i="4" s="1"/>
  <c r="X21" i="4"/>
  <c r="Z21" i="4" s="1"/>
  <c r="AW22" i="4" s="1"/>
  <c r="W22" i="4"/>
  <c r="N44" i="4"/>
  <c r="G44" i="4"/>
  <c r="X13" i="4"/>
  <c r="Z13" i="4" s="1"/>
  <c r="W13" i="4"/>
  <c r="AG13" i="4"/>
  <c r="B44" i="4"/>
  <c r="C14" i="4"/>
  <c r="P45" i="4"/>
  <c r="A44" i="4"/>
  <c r="B11" i="4"/>
  <c r="Q11" i="4" s="1"/>
  <c r="AF11" i="4" s="1"/>
  <c r="AW21" i="4" l="1"/>
  <c r="AW13" i="4"/>
  <c r="AW12" i="4"/>
  <c r="I44" i="4"/>
  <c r="N45" i="4"/>
  <c r="G45" i="4"/>
  <c r="X14" i="4"/>
  <c r="Z14" i="4" s="1"/>
  <c r="W14" i="4"/>
  <c r="B45" i="4"/>
  <c r="AG14" i="4"/>
  <c r="A45" i="4"/>
  <c r="B12" i="4"/>
  <c r="Q12" i="4" s="1"/>
  <c r="AF12" i="4" s="1"/>
  <c r="C15" i="4"/>
  <c r="P46" i="4"/>
  <c r="R14" i="4"/>
  <c r="I45" i="4"/>
  <c r="AW14" i="4" l="1"/>
  <c r="N46" i="4"/>
  <c r="G46" i="4"/>
  <c r="B46" i="4"/>
  <c r="AG15" i="4"/>
  <c r="I46" i="4"/>
  <c r="R15" i="4"/>
  <c r="P47" i="4"/>
  <c r="C16" i="4"/>
  <c r="B13" i="4"/>
  <c r="Q13" i="4" s="1"/>
  <c r="AF13" i="4" s="1"/>
  <c r="A46" i="4"/>
  <c r="X16" i="4" l="1"/>
  <c r="Z16" i="4" s="1"/>
  <c r="A47" i="4"/>
  <c r="B14" i="4"/>
  <c r="Q14" i="4" s="1"/>
  <c r="AF14" i="4" s="1"/>
  <c r="C17" i="4"/>
  <c r="P48" i="4"/>
  <c r="I47" i="4"/>
  <c r="R16" i="4"/>
  <c r="B47" i="4"/>
  <c r="AG16" i="4"/>
  <c r="N48" i="4" l="1"/>
  <c r="G48" i="4"/>
  <c r="X17" i="4"/>
  <c r="Z17" i="4" s="1"/>
  <c r="W17" i="4"/>
  <c r="AG17" i="4"/>
  <c r="B48" i="4"/>
  <c r="I48" i="4"/>
  <c r="R17" i="4"/>
  <c r="C18" i="4"/>
  <c r="P49" i="4"/>
  <c r="B15" i="4"/>
  <c r="Q15" i="4" s="1"/>
  <c r="AF15" i="4" s="1"/>
  <c r="A48" i="4"/>
  <c r="AW17" i="4" l="1"/>
  <c r="G49" i="4"/>
  <c r="N49" i="4"/>
  <c r="X18" i="4"/>
  <c r="Z18" i="4" s="1"/>
  <c r="AW19" i="4" s="1"/>
  <c r="W19" i="4"/>
  <c r="W18" i="4"/>
  <c r="A49" i="4"/>
  <c r="B16" i="4"/>
  <c r="Q16" i="4" s="1"/>
  <c r="AF16" i="4" s="1"/>
  <c r="C19" i="4"/>
  <c r="P50" i="4"/>
  <c r="R18" i="4"/>
  <c r="I49" i="4"/>
  <c r="B49" i="4"/>
  <c r="AG18" i="4"/>
  <c r="AW18" i="4" l="1"/>
  <c r="N50" i="4"/>
  <c r="G50" i="4"/>
  <c r="B17" i="4"/>
  <c r="Q17" i="4" s="1"/>
  <c r="AF17" i="4" s="1"/>
  <c r="A50" i="4"/>
  <c r="B50" i="4"/>
  <c r="AG19" i="4"/>
  <c r="I50" i="4"/>
  <c r="R19" i="4"/>
  <c r="P51" i="4"/>
  <c r="C20" i="4"/>
  <c r="C21" i="4" l="1"/>
  <c r="P52" i="4"/>
  <c r="I51" i="4"/>
  <c r="R20" i="4"/>
  <c r="AG20" i="4"/>
  <c r="B51" i="4"/>
  <c r="A51" i="4"/>
  <c r="B18" i="4"/>
  <c r="Q18" i="4" s="1"/>
  <c r="AF18" i="4" s="1"/>
  <c r="A52" i="4" l="1"/>
  <c r="B19" i="4"/>
  <c r="Q19" i="4" s="1"/>
  <c r="AF19" i="4" s="1"/>
  <c r="AG21" i="4"/>
  <c r="B52" i="4"/>
  <c r="I52" i="4"/>
  <c r="R21" i="4"/>
  <c r="C22" i="4"/>
  <c r="P53" i="4"/>
  <c r="C23" i="4" l="1"/>
  <c r="P54" i="4"/>
  <c r="R22" i="4"/>
  <c r="I53" i="4"/>
  <c r="B53" i="4"/>
  <c r="AG22" i="4"/>
  <c r="A53" i="4"/>
  <c r="B20" i="4"/>
  <c r="Q20" i="4" s="1"/>
  <c r="AF20" i="4" s="1"/>
  <c r="B21" i="4" l="1"/>
  <c r="Q21" i="4" s="1"/>
  <c r="AF21" i="4" s="1"/>
  <c r="A54" i="4"/>
  <c r="B54" i="4"/>
  <c r="AG23" i="4"/>
  <c r="I54" i="4"/>
  <c r="R23" i="4"/>
  <c r="P55" i="4"/>
  <c r="C24" i="4"/>
  <c r="C25" i="4" l="1"/>
  <c r="P56" i="4"/>
  <c r="I55" i="4"/>
  <c r="R24" i="4"/>
  <c r="AG24" i="4"/>
  <c r="B55" i="4"/>
  <c r="B22" i="4"/>
  <c r="Q22" i="4" s="1"/>
  <c r="AF22" i="4" s="1"/>
  <c r="A55" i="4"/>
  <c r="B23" i="4" l="1"/>
  <c r="Q23" i="4" s="1"/>
  <c r="AF23" i="4" s="1"/>
  <c r="A56" i="4"/>
  <c r="AG25" i="4"/>
  <c r="B56" i="4"/>
  <c r="I56" i="4"/>
  <c r="R25" i="4"/>
  <c r="C26" i="4"/>
  <c r="P57" i="4"/>
  <c r="C27" i="4" l="1"/>
  <c r="P58" i="4"/>
  <c r="R26" i="4"/>
  <c r="I57" i="4"/>
  <c r="B57" i="4"/>
  <c r="AG26" i="4"/>
  <c r="A57" i="4"/>
  <c r="B24" i="4"/>
  <c r="Q24" i="4" s="1"/>
  <c r="AF24" i="4" s="1"/>
  <c r="B25" i="4" l="1"/>
  <c r="Q25" i="4" s="1"/>
  <c r="AF25" i="4" s="1"/>
  <c r="A58" i="4"/>
  <c r="B58" i="4"/>
  <c r="AG27" i="4"/>
  <c r="I58" i="4"/>
  <c r="R27" i="4"/>
  <c r="P59" i="4"/>
  <c r="C28" i="4"/>
  <c r="C29" i="4" l="1"/>
  <c r="P60" i="4"/>
  <c r="B26" i="4"/>
  <c r="Q26" i="4" s="1"/>
  <c r="AF26" i="4" s="1"/>
  <c r="A59" i="4"/>
  <c r="I59" i="4"/>
  <c r="R28" i="4"/>
  <c r="AG28" i="4"/>
  <c r="B59" i="4"/>
  <c r="AG29" i="4" l="1"/>
  <c r="B60" i="4"/>
  <c r="I60" i="4"/>
  <c r="R29" i="4"/>
  <c r="B27" i="4"/>
  <c r="Q27" i="4" s="1"/>
  <c r="AF27" i="4" s="1"/>
  <c r="A60" i="4"/>
  <c r="P61" i="4"/>
  <c r="C30" i="4"/>
  <c r="C31" i="4" l="1"/>
  <c r="P63" i="4" s="1"/>
  <c r="P62" i="4"/>
  <c r="A61" i="4"/>
  <c r="B28" i="4"/>
  <c r="Q28" i="4" s="1"/>
  <c r="AF28" i="4" s="1"/>
  <c r="R30" i="4"/>
  <c r="I61" i="4"/>
  <c r="B61" i="4"/>
  <c r="AG30" i="4"/>
  <c r="B62" i="4" l="1"/>
  <c r="AG31" i="4"/>
  <c r="B63" i="4" s="1"/>
  <c r="I62" i="4"/>
  <c r="R31" i="4"/>
  <c r="I63" i="4" s="1"/>
  <c r="B29" i="4"/>
  <c r="Q29" i="4" s="1"/>
  <c r="AF29" i="4" s="1"/>
  <c r="A62" i="4"/>
  <c r="B30" i="4" l="1"/>
  <c r="Q30" i="4" s="1"/>
  <c r="AF30" i="4" s="1"/>
  <c r="A63" i="4"/>
  <c r="B31" i="4" s="1"/>
  <c r="Q31" i="4" s="1"/>
  <c r="AF31" i="4" s="1"/>
  <c r="W16" i="4" l="1"/>
  <c r="W15" i="4"/>
  <c r="X15" i="4"/>
  <c r="Z15" i="4" s="1"/>
  <c r="N47" i="4"/>
  <c r="G47" i="4"/>
  <c r="AW16" i="4" l="1"/>
  <c r="AW15" i="4"/>
  <c r="AW33" i="4"/>
</calcChain>
</file>

<file path=xl/sharedStrings.xml><?xml version="1.0" encoding="utf-8"?>
<sst xmlns="http://schemas.openxmlformats.org/spreadsheetml/2006/main" count="76" uniqueCount="37">
  <si>
    <t>Dist.
Between Pts</t>
  </si>
  <si>
    <t>Slope 
Between
Pts</t>
  </si>
  <si>
    <t>CROSS SLOPE CHECKS</t>
  </si>
  <si>
    <t>PT</t>
  </si>
  <si>
    <t>SB
Outside EOP</t>
  </si>
  <si>
    <t>Exist.
Elev.</t>
  </si>
  <si>
    <t>Prop.
Elev.</t>
  </si>
  <si>
    <t>SB
Crown Point</t>
  </si>
  <si>
    <t>SB
Grade Point
Inside EOP</t>
  </si>
  <si>
    <t>Station</t>
  </si>
  <si>
    <t>Distance</t>
  </si>
  <si>
    <t>Inside EOP
Grade Point
Number</t>
  </si>
  <si>
    <t>Inside EOP
Grade Point
Elevation</t>
  </si>
  <si>
    <t>Cross Slope</t>
  </si>
  <si>
    <t>Crown Point
Number</t>
  </si>
  <si>
    <t>Crown Point
Elevation</t>
  </si>
  <si>
    <t>Outside EOP
Number</t>
  </si>
  <si>
    <t>Outside EOP
Elevation</t>
  </si>
  <si>
    <t>SOUTHBOUND</t>
  </si>
  <si>
    <t>Overlay
(inches)</t>
  </si>
  <si>
    <t>PROFILE CHECKS</t>
  </si>
  <si>
    <t>Note: Overlay on Inside Edge of Pavement is not over existing pavement for much of the length (over median).</t>
  </si>
  <si>
    <t>High Pt</t>
  </si>
  <si>
    <t>Low Pt</t>
  </si>
  <si>
    <t>Total</t>
  </si>
  <si>
    <t>Milling
(Tons)</t>
  </si>
  <si>
    <t>L/W Base Mix
(Tons)</t>
  </si>
  <si>
    <t>Base Mix
(Tons)</t>
  </si>
  <si>
    <t>L/W Surface Mix
(Tons)</t>
  </si>
  <si>
    <t>Surface Mix
(Tons)</t>
  </si>
  <si>
    <t>Southbound</t>
  </si>
  <si>
    <t>Milling
(in)</t>
  </si>
  <si>
    <t>L/W Base Mix
(in)</t>
  </si>
  <si>
    <t>Base Mix
(in)</t>
  </si>
  <si>
    <t>L/W Surface Mix
(in)</t>
  </si>
  <si>
    <t>Surface Mix
(in)</t>
  </si>
  <si>
    <t>Estimated Paving Quantities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</si>
</sst>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###\+##"/>
    <numFmt numFmtId="166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20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20"/>
      <name val="Aptos Narrow"/>
      <family val="2"/>
      <scheme val="minor"/>
    </font>
    <font>
      <b/>
      <i/>
      <sz val="11"/>
      <name val="Aptos Narrow"/>
      <family val="2"/>
      <scheme val="minor"/>
    </font>
    <font>
      <i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3" fontId="5" fillId="0" borderId="0" xfId="2" applyFont="1" applyBorder="1" applyAlignment="1">
      <alignment horizontal="center" vertical="center"/>
    </xf>
    <xf numFmtId="10" fontId="5" fillId="0" borderId="0" xfId="1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3" fontId="0" fillId="0" borderId="1" xfId="0" applyNumberFormat="1" applyBorder="1"/>
    <xf numFmtId="0" fontId="0" fillId="0" borderId="1" xfId="0" applyBorder="1"/>
    <xf numFmtId="0" fontId="9" fillId="0" borderId="0" xfId="0" applyFont="1"/>
    <xf numFmtId="166" fontId="10" fillId="0" borderId="1" xfId="0" applyNumberFormat="1" applyFont="1" applyBorder="1"/>
    <xf numFmtId="0" fontId="11" fillId="0" borderId="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65" fontId="11" fillId="0" borderId="19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3" fontId="11" fillId="0" borderId="16" xfId="2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3" fontId="11" fillId="0" borderId="4" xfId="0" applyNumberFormat="1" applyFont="1" applyBorder="1" applyAlignment="1">
      <alignment horizontal="center" vertical="center"/>
    </xf>
    <xf numFmtId="10" fontId="11" fillId="0" borderId="1" xfId="1" applyNumberFormat="1" applyFont="1" applyBorder="1" applyAlignment="1">
      <alignment horizontal="center" vertical="center"/>
    </xf>
    <xf numFmtId="10" fontId="11" fillId="0" borderId="1" xfId="1" applyNumberFormat="1" applyFont="1" applyFill="1" applyBorder="1" applyAlignment="1">
      <alignment horizontal="center" vertical="center"/>
    </xf>
    <xf numFmtId="43" fontId="11" fillId="3" borderId="4" xfId="0" applyNumberFormat="1" applyFont="1" applyFill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43" fontId="11" fillId="0" borderId="17" xfId="2" applyFont="1" applyBorder="1" applyAlignment="1">
      <alignment horizontal="center" vertical="center"/>
    </xf>
    <xf numFmtId="10" fontId="11" fillId="0" borderId="6" xfId="1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10" fontId="11" fillId="0" borderId="6" xfId="1" applyNumberFormat="1" applyFont="1" applyFill="1" applyBorder="1" applyAlignment="1">
      <alignment horizontal="center" vertical="center"/>
    </xf>
    <xf numFmtId="43" fontId="11" fillId="0" borderId="7" xfId="0" applyNumberFormat="1" applyFont="1" applyBorder="1" applyAlignment="1">
      <alignment horizontal="center" vertical="center"/>
    </xf>
    <xf numFmtId="165" fontId="11" fillId="0" borderId="3" xfId="0" applyNumberFormat="1" applyFont="1" applyBorder="1"/>
    <xf numFmtId="2" fontId="11" fillId="0" borderId="1" xfId="0" applyNumberFormat="1" applyFont="1" applyBorder="1" applyAlignment="1">
      <alignment horizontal="right"/>
    </xf>
    <xf numFmtId="0" fontId="11" fillId="0" borderId="1" xfId="0" applyFont="1" applyBorder="1"/>
    <xf numFmtId="165" fontId="11" fillId="0" borderId="5" xfId="0" applyNumberFormat="1" applyFont="1" applyBorder="1"/>
    <xf numFmtId="2" fontId="11" fillId="0" borderId="6" xfId="0" applyNumberFormat="1" applyFont="1" applyBorder="1" applyAlignment="1">
      <alignment horizontal="right"/>
    </xf>
    <xf numFmtId="0" fontId="11" fillId="0" borderId="6" xfId="0" applyFont="1" applyBorder="1"/>
    <xf numFmtId="0" fontId="11" fillId="0" borderId="3" xfId="0" applyFont="1" applyBorder="1"/>
    <xf numFmtId="43" fontId="11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11" fillId="2" borderId="6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43" fontId="11" fillId="0" borderId="16" xfId="2" applyFont="1" applyFill="1" applyBorder="1" applyAlignment="1">
      <alignment horizontal="center" vertical="center"/>
    </xf>
    <xf numFmtId="43" fontId="11" fillId="2" borderId="4" xfId="0" applyNumberFormat="1" applyFont="1" applyFill="1" applyBorder="1" applyAlignment="1">
      <alignment horizontal="center" vertical="center"/>
    </xf>
    <xf numFmtId="43" fontId="11" fillId="0" borderId="0" xfId="0" applyNumberFormat="1" applyFont="1" applyAlignment="1">
      <alignment horizontal="center" vertical="center"/>
    </xf>
    <xf numFmtId="43" fontId="11" fillId="0" borderId="27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43" fontId="11" fillId="0" borderId="17" xfId="2" applyFont="1" applyFill="1" applyBorder="1" applyAlignment="1">
      <alignment horizontal="center" vertical="center"/>
    </xf>
    <xf numFmtId="43" fontId="11" fillId="2" borderId="7" xfId="0" applyNumberFormat="1" applyFont="1" applyFill="1" applyBorder="1" applyAlignment="1">
      <alignment horizontal="center" vertical="center"/>
    </xf>
    <xf numFmtId="43" fontId="11" fillId="0" borderId="14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3" fontId="0" fillId="0" borderId="3" xfId="0" applyNumberFormat="1" applyBorder="1"/>
    <xf numFmtId="0" fontId="0" fillId="0" borderId="4" xfId="0" applyBorder="1"/>
    <xf numFmtId="43" fontId="0" fillId="0" borderId="4" xfId="0" applyNumberFormat="1" applyBorder="1"/>
    <xf numFmtId="0" fontId="0" fillId="0" borderId="3" xfId="0" applyBorder="1"/>
    <xf numFmtId="166" fontId="10" fillId="0" borderId="3" xfId="0" applyNumberFormat="1" applyFont="1" applyBorder="1"/>
    <xf numFmtId="166" fontId="10" fillId="0" borderId="4" xfId="0" applyNumberFormat="1" applyFont="1" applyBorder="1"/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3" fontId="11" fillId="0" borderId="16" xfId="0" applyNumberFormat="1" applyFont="1" applyBorder="1" applyAlignment="1">
      <alignment horizontal="center" vertical="center"/>
    </xf>
    <xf numFmtId="43" fontId="11" fillId="0" borderId="19" xfId="0" applyNumberFormat="1" applyFont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2" fontId="11" fillId="0" borderId="16" xfId="0" applyNumberFormat="1" applyFont="1" applyBorder="1" applyAlignment="1">
      <alignment horizontal="center"/>
    </xf>
    <xf numFmtId="2" fontId="11" fillId="0" borderId="25" xfId="0" applyNumberFormat="1" applyFont="1" applyBorder="1" applyAlignment="1">
      <alignment horizontal="center"/>
    </xf>
    <xf numFmtId="2" fontId="11" fillId="0" borderId="19" xfId="0" applyNumberFormat="1" applyFont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43" fontId="11" fillId="0" borderId="17" xfId="0" applyNumberFormat="1" applyFont="1" applyBorder="1" applyAlignment="1">
      <alignment horizontal="center" vertical="center"/>
    </xf>
    <xf numFmtId="43" fontId="11" fillId="0" borderId="20" xfId="0" applyNumberFormat="1" applyFont="1" applyBorder="1" applyAlignment="1">
      <alignment horizontal="center" vertical="center"/>
    </xf>
    <xf numFmtId="164" fontId="11" fillId="0" borderId="6" xfId="1" applyNumberFormat="1" applyFont="1" applyFill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2" fontId="11" fillId="0" borderId="17" xfId="0" applyNumberFormat="1" applyFont="1" applyBorder="1" applyAlignment="1">
      <alignment horizontal="center"/>
    </xf>
    <xf numFmtId="2" fontId="11" fillId="0" borderId="26" xfId="0" applyNumberFormat="1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5F0CC-B8E0-45E6-9595-90E1479354FC}">
  <sheetPr>
    <pageSetUpPr fitToPage="1"/>
  </sheetPr>
  <dimension ref="A1:AZ63"/>
  <sheetViews>
    <sheetView tabSelected="1" zoomScale="90" zoomScaleNormal="90" workbookViewId="0">
      <selection activeCell="J5" sqref="J5:N5"/>
    </sheetView>
  </sheetViews>
  <sheetFormatPr defaultRowHeight="15" x14ac:dyDescent="0.25"/>
  <cols>
    <col min="1" max="2" width="12.7109375" customWidth="1"/>
    <col min="3" max="9" width="10.7109375" customWidth="1"/>
    <col min="10" max="10" width="9.42578125" customWidth="1"/>
    <col min="11" max="12" width="12.7109375" customWidth="1"/>
    <col min="13" max="19" width="10.7109375" customWidth="1"/>
    <col min="20" max="20" width="11.85546875" customWidth="1"/>
    <col min="21" max="22" width="12.7109375" customWidth="1"/>
    <col min="23" max="30" width="10.7109375" customWidth="1"/>
    <col min="31" max="31" width="16.7109375" customWidth="1"/>
    <col min="32" max="32" width="9.5703125" customWidth="1"/>
    <col min="33" max="39" width="9.140625" customWidth="1"/>
    <col min="47" max="47" width="12.5703125" customWidth="1"/>
    <col min="49" max="49" width="11.42578125" customWidth="1"/>
    <col min="51" max="51" width="16.140625" customWidth="1"/>
    <col min="52" max="52" width="15" customWidth="1"/>
  </cols>
  <sheetData>
    <row r="1" spans="1:52" ht="26.25" customHeight="1" x14ac:dyDescent="0.25">
      <c r="A1" s="102" t="s">
        <v>20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4"/>
    </row>
    <row r="2" spans="1:52" ht="15.75" customHeight="1" thickBot="1" x14ac:dyDescent="0.3">
      <c r="A2" s="105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7"/>
    </row>
    <row r="3" spans="1:52" ht="26.25" customHeight="1" x14ac:dyDescent="0.25">
      <c r="A3" s="87" t="s">
        <v>18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9"/>
      <c r="AV3" s="108" t="s">
        <v>36</v>
      </c>
      <c r="AW3" s="109"/>
      <c r="AX3" s="109"/>
      <c r="AY3" s="109"/>
      <c r="AZ3" s="110"/>
    </row>
    <row r="4" spans="1:52" ht="15.75" customHeight="1" thickBot="1" x14ac:dyDescent="0.3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2"/>
      <c r="AV4" s="111"/>
      <c r="AW4" s="112"/>
      <c r="AX4" s="112"/>
      <c r="AY4" s="112"/>
      <c r="AZ4" s="113"/>
    </row>
    <row r="5" spans="1:52" ht="60" x14ac:dyDescent="0.25">
      <c r="A5" s="16"/>
      <c r="B5" s="17" t="s">
        <v>9</v>
      </c>
      <c r="C5" s="18" t="s">
        <v>3</v>
      </c>
      <c r="D5" s="19" t="s">
        <v>5</v>
      </c>
      <c r="E5" s="19" t="s">
        <v>0</v>
      </c>
      <c r="F5" s="19" t="s">
        <v>1</v>
      </c>
      <c r="G5" s="20" t="s">
        <v>6</v>
      </c>
      <c r="H5" s="19" t="s">
        <v>1</v>
      </c>
      <c r="I5" s="21" t="s">
        <v>19</v>
      </c>
      <c r="J5" s="53" t="s">
        <v>31</v>
      </c>
      <c r="K5" s="53" t="s">
        <v>32</v>
      </c>
      <c r="L5" s="53" t="s">
        <v>33</v>
      </c>
      <c r="M5" s="53" t="s">
        <v>34</v>
      </c>
      <c r="N5" s="53" t="s">
        <v>35</v>
      </c>
      <c r="O5" s="46"/>
      <c r="P5" s="16"/>
      <c r="Q5" s="17" t="s">
        <v>9</v>
      </c>
      <c r="R5" s="18" t="s">
        <v>3</v>
      </c>
      <c r="S5" s="19" t="s">
        <v>5</v>
      </c>
      <c r="T5" s="19" t="s">
        <v>0</v>
      </c>
      <c r="U5" s="19" t="s">
        <v>1</v>
      </c>
      <c r="V5" s="20" t="s">
        <v>6</v>
      </c>
      <c r="W5" s="19" t="s">
        <v>1</v>
      </c>
      <c r="X5" s="21" t="s">
        <v>19</v>
      </c>
      <c r="Y5" s="53" t="s">
        <v>31</v>
      </c>
      <c r="Z5" s="53" t="s">
        <v>32</v>
      </c>
      <c r="AA5" s="53" t="s">
        <v>33</v>
      </c>
      <c r="AB5" s="53" t="s">
        <v>34</v>
      </c>
      <c r="AC5" s="53" t="s">
        <v>35</v>
      </c>
      <c r="AD5" s="47"/>
      <c r="AE5" s="16"/>
      <c r="AF5" s="17" t="s">
        <v>9</v>
      </c>
      <c r="AG5" s="18" t="s">
        <v>3</v>
      </c>
      <c r="AH5" s="19" t="s">
        <v>5</v>
      </c>
      <c r="AI5" s="19" t="s">
        <v>0</v>
      </c>
      <c r="AJ5" s="19" t="s">
        <v>1</v>
      </c>
      <c r="AK5" s="20" t="s">
        <v>6</v>
      </c>
      <c r="AL5" s="19" t="s">
        <v>1</v>
      </c>
      <c r="AM5" s="21" t="s">
        <v>19</v>
      </c>
      <c r="AN5" s="53" t="s">
        <v>31</v>
      </c>
      <c r="AO5" s="53" t="s">
        <v>32</v>
      </c>
      <c r="AP5" s="53" t="s">
        <v>33</v>
      </c>
      <c r="AQ5" s="53" t="s">
        <v>34</v>
      </c>
      <c r="AR5" s="54" t="s">
        <v>35</v>
      </c>
      <c r="AS5" s="55"/>
      <c r="AT5" s="56"/>
      <c r="AV5" s="65" t="s">
        <v>25</v>
      </c>
      <c r="AW5" s="11" t="s">
        <v>26</v>
      </c>
      <c r="AX5" s="11" t="s">
        <v>27</v>
      </c>
      <c r="AY5" s="11" t="s">
        <v>28</v>
      </c>
      <c r="AZ5" s="66" t="s">
        <v>29</v>
      </c>
    </row>
    <row r="6" spans="1:52" ht="14.25" customHeight="1" x14ac:dyDescent="0.25">
      <c r="A6" s="78" t="s">
        <v>4</v>
      </c>
      <c r="B6" s="22">
        <f t="shared" ref="B6:B31" si="0">A38</f>
        <v>52200</v>
      </c>
      <c r="C6" s="23">
        <v>1</v>
      </c>
      <c r="D6" s="24">
        <v>456.6</v>
      </c>
      <c r="E6" s="23"/>
      <c r="F6" s="23"/>
      <c r="G6" s="25">
        <v>456.62</v>
      </c>
      <c r="H6" s="26"/>
      <c r="I6" s="27">
        <f>(G6-D6)*12</f>
        <v>0.23999999999978172</v>
      </c>
      <c r="J6" s="45">
        <v>1.5</v>
      </c>
      <c r="K6" s="45"/>
      <c r="L6" s="45"/>
      <c r="M6" s="45">
        <f>I6+J6-N6</f>
        <v>0.23999999999978172</v>
      </c>
      <c r="N6" s="45">
        <v>1.5</v>
      </c>
      <c r="O6" s="46"/>
      <c r="P6" s="78" t="s">
        <v>7</v>
      </c>
      <c r="Q6" s="22">
        <f t="shared" ref="Q6:Q31" si="1">B6</f>
        <v>52200</v>
      </c>
      <c r="R6" s="23">
        <v>27</v>
      </c>
      <c r="S6" s="24">
        <v>456.83</v>
      </c>
      <c r="T6" s="23"/>
      <c r="U6" s="23"/>
      <c r="V6" s="25">
        <v>456.85</v>
      </c>
      <c r="W6" s="26"/>
      <c r="X6" s="27">
        <f>(V6-S6)*12</f>
        <v>0.24000000000046384</v>
      </c>
      <c r="Y6" s="45">
        <v>1.5</v>
      </c>
      <c r="Z6" s="45"/>
      <c r="AA6" s="45"/>
      <c r="AB6" s="45">
        <f>X6+Y6-AC6</f>
        <v>0.24000000000046384</v>
      </c>
      <c r="AC6" s="45">
        <v>1.5</v>
      </c>
      <c r="AD6" s="47"/>
      <c r="AE6" s="78" t="s">
        <v>8</v>
      </c>
      <c r="AF6" s="22">
        <f t="shared" ref="AF6:AF31" si="2">Q6</f>
        <v>52200</v>
      </c>
      <c r="AG6" s="23">
        <v>53</v>
      </c>
      <c r="AH6" s="25">
        <v>457.33</v>
      </c>
      <c r="AI6" s="23"/>
      <c r="AJ6" s="23"/>
      <c r="AK6" s="57">
        <v>457.33</v>
      </c>
      <c r="AL6" s="26"/>
      <c r="AM6" s="27">
        <f>(AK6-AH6)*12</f>
        <v>0</v>
      </c>
      <c r="AN6" s="45">
        <v>1.5</v>
      </c>
      <c r="AO6" s="45"/>
      <c r="AP6" s="45"/>
      <c r="AQ6" s="45">
        <f t="shared" ref="AQ6:AQ8" si="3">AM6+AN6-AR6</f>
        <v>0</v>
      </c>
      <c r="AR6" s="58">
        <v>1.5</v>
      </c>
      <c r="AS6" s="59"/>
      <c r="AT6" s="60"/>
      <c r="AV6" s="67"/>
      <c r="AW6" s="13"/>
      <c r="AX6" s="13"/>
      <c r="AY6" s="13"/>
      <c r="AZ6" s="68"/>
    </row>
    <row r="7" spans="1:52" x14ac:dyDescent="0.25">
      <c r="A7" s="79"/>
      <c r="B7" s="22">
        <f t="shared" si="0"/>
        <v>52225</v>
      </c>
      <c r="C7" s="23">
        <v>2</v>
      </c>
      <c r="D7" s="24">
        <v>456.53</v>
      </c>
      <c r="E7" s="23">
        <v>25</v>
      </c>
      <c r="F7" s="28">
        <f>(D7-D6)/E7</f>
        <v>-2.800000000002001E-3</v>
      </c>
      <c r="G7" s="25">
        <v>456.69</v>
      </c>
      <c r="H7" s="29">
        <f>(G7-G6)/E7</f>
        <v>2.7999999999997272E-3</v>
      </c>
      <c r="I7" s="27">
        <f t="shared" ref="I7:I31" si="4">(G7-D7)*12</f>
        <v>1.9200000000003001</v>
      </c>
      <c r="J7" s="45">
        <v>1.5</v>
      </c>
      <c r="K7" s="45"/>
      <c r="L7" s="45"/>
      <c r="M7" s="45">
        <f>I7+J7-N7</f>
        <v>1.9200000000003001</v>
      </c>
      <c r="N7" s="45">
        <v>1.5</v>
      </c>
      <c r="O7" s="46"/>
      <c r="P7" s="79"/>
      <c r="Q7" s="22">
        <f t="shared" si="1"/>
        <v>52225</v>
      </c>
      <c r="R7" s="23">
        <f>R6+1</f>
        <v>28</v>
      </c>
      <c r="S7" s="24">
        <v>456.77</v>
      </c>
      <c r="T7" s="23">
        <v>25</v>
      </c>
      <c r="U7" s="28">
        <f>(S7-S6)/T7</f>
        <v>-2.4000000000000909E-3</v>
      </c>
      <c r="V7" s="25">
        <f t="shared" ref="V7:V14" si="5">K39</f>
        <v>456.85759999999999</v>
      </c>
      <c r="W7" s="29">
        <f>(V7-V6)/T7</f>
        <v>3.0399999999872304E-4</v>
      </c>
      <c r="X7" s="27">
        <f t="shared" ref="X7:X31" si="6">(V7-S7)*12</f>
        <v>1.051200000000108</v>
      </c>
      <c r="Y7" s="45">
        <v>1.5</v>
      </c>
      <c r="Z7" s="45"/>
      <c r="AA7" s="45"/>
      <c r="AB7" s="45">
        <f>X7+Y7-AC7</f>
        <v>1.051200000000108</v>
      </c>
      <c r="AC7" s="45">
        <v>1.5</v>
      </c>
      <c r="AD7" s="47"/>
      <c r="AE7" s="79"/>
      <c r="AF7" s="22">
        <f t="shared" si="2"/>
        <v>52225</v>
      </c>
      <c r="AG7" s="23">
        <f>AG6+1</f>
        <v>54</v>
      </c>
      <c r="AH7" s="25">
        <v>457.27</v>
      </c>
      <c r="AI7" s="23">
        <v>25</v>
      </c>
      <c r="AJ7" s="28">
        <f>(AH7-AH6)/AI7</f>
        <v>-2.4000000000000909E-3</v>
      </c>
      <c r="AK7" s="57">
        <v>457.34</v>
      </c>
      <c r="AL7" s="29">
        <f>(AK7-AK6)/AI7</f>
        <v>3.9999999999963622E-4</v>
      </c>
      <c r="AM7" s="27">
        <f t="shared" ref="AM7:AM31" si="7">(AK7-AH7)*12</f>
        <v>0.83999999999991815</v>
      </c>
      <c r="AN7" s="45">
        <v>1.5</v>
      </c>
      <c r="AO7" s="45"/>
      <c r="AP7" s="45"/>
      <c r="AQ7" s="45">
        <f t="shared" si="3"/>
        <v>0.83999999999991815</v>
      </c>
      <c r="AR7" s="58">
        <v>1.5</v>
      </c>
      <c r="AS7" s="76" t="s">
        <v>21</v>
      </c>
      <c r="AT7" s="60"/>
      <c r="AV7" s="67">
        <f>(AN6+AN7)/2*4*25/9*110/2000+((AN6+AN7)/2+(Y6+Y7)/2)/2*12*110*25/9/2000+((Y6+Y7)/2+(J6+J7)/2)/2*12*25/9*110/2000+(J6+J7)/2*10*25/9*110/2000</f>
        <v>8.7083333333333339</v>
      </c>
      <c r="AW7" s="12">
        <f>(AO6+AO7)/2*18*25/9*110/2000+((AO6+AO7)/2+(Z6+Z7)/2)/2*12*110*25/9/2000+((Z6+Z7)/2+(K6+K7)/2)/2*12*25/9*110/2000+(K6+K7)/2*10*25/9*110/2000</f>
        <v>0</v>
      </c>
      <c r="AX7" s="12">
        <f>(AP6+AP7)/2*18*25/9*110/2000+((AP6+AP7)/2+(AA6+AA7)/2)/2*12*110*25/9/2000+((AA6+AA7)/2+(L6+L7)/2)/2*12*25/9*110/2000+(L6+L7)/2*10*25/9*110/2000</f>
        <v>0</v>
      </c>
      <c r="AY7" s="12">
        <f>(AQ6+AQ7)/2*18*25/9*110/2000+((AQ6+AQ7)/2+(AB6+AB7)/2)/2*12*110*25/9/2000+((AB6+AB7)/2+(M6+M7)/2)/2*12*25/9*110/2000+(M6+M7)/2*10*25/9*110/2000</f>
        <v>5.3636000000004742</v>
      </c>
      <c r="AZ7" s="69">
        <f>(AR6+AR7)/2*18*25/9*110/2000+((AR6+AR7)/2+(AC6+AC7)/2)/2*12*110*25/9/2000+((AC6+AC7)/2+(N6+N7)/2)/2*12*25/9*110/2000+(N6+N7)/2*10*25/9*110/2000</f>
        <v>11.916666666666666</v>
      </c>
    </row>
    <row r="8" spans="1:52" x14ac:dyDescent="0.25">
      <c r="A8" s="79"/>
      <c r="B8" s="22">
        <f t="shared" si="0"/>
        <v>52250</v>
      </c>
      <c r="C8" s="23">
        <f t="shared" ref="C8:C31" si="8">C7+1</f>
        <v>3</v>
      </c>
      <c r="D8" s="24">
        <v>456.49</v>
      </c>
      <c r="E8" s="23">
        <v>25</v>
      </c>
      <c r="F8" s="28">
        <f t="shared" ref="F8:F31" si="9">(D8-D7)/E8</f>
        <v>-1.5999999999985449E-3</v>
      </c>
      <c r="G8" s="25">
        <v>456.76</v>
      </c>
      <c r="H8" s="29">
        <f t="shared" ref="H8:H31" si="10">(G8-G7)/E8</f>
        <v>2.7999999999997272E-3</v>
      </c>
      <c r="I8" s="27">
        <f t="shared" si="4"/>
        <v>3.2399999999997817</v>
      </c>
      <c r="J8" s="45">
        <v>1.5</v>
      </c>
      <c r="K8" s="45">
        <f t="shared" ref="K8:K15" si="11">I8+J8-L8-N8</f>
        <v>0.23999999999978172</v>
      </c>
      <c r="L8" s="45">
        <v>3</v>
      </c>
      <c r="M8" s="45"/>
      <c r="N8" s="45">
        <v>1.5</v>
      </c>
      <c r="O8" s="46"/>
      <c r="P8" s="79"/>
      <c r="Q8" s="22">
        <f t="shared" si="1"/>
        <v>52250</v>
      </c>
      <c r="R8" s="23">
        <f t="shared" ref="R8:R31" si="12">R7+1</f>
        <v>29</v>
      </c>
      <c r="S8" s="24">
        <v>456.74</v>
      </c>
      <c r="T8" s="23">
        <v>25</v>
      </c>
      <c r="U8" s="28">
        <f t="shared" ref="U8:U31" si="13">(S8-S7)/T8</f>
        <v>-1.1999999999989085E-3</v>
      </c>
      <c r="V8" s="25">
        <f t="shared" si="5"/>
        <v>456.86780000000005</v>
      </c>
      <c r="W8" s="29">
        <f t="shared" ref="W8:W31" si="14">(V8-V7)/T8</f>
        <v>4.080000000021755E-4</v>
      </c>
      <c r="X8" s="27">
        <f t="shared" si="6"/>
        <v>1.5336000000004333</v>
      </c>
      <c r="Y8" s="45">
        <v>1.5</v>
      </c>
      <c r="Z8" s="45"/>
      <c r="AA8" s="45"/>
      <c r="AB8" s="45">
        <f>X8+Y8-AC8</f>
        <v>1.5336000000004333</v>
      </c>
      <c r="AC8" s="45">
        <v>1.5</v>
      </c>
      <c r="AD8" s="47"/>
      <c r="AE8" s="79"/>
      <c r="AF8" s="22">
        <f t="shared" si="2"/>
        <v>52250</v>
      </c>
      <c r="AG8" s="23">
        <f t="shared" ref="AG8:AG31" si="15">AG7+1</f>
        <v>55</v>
      </c>
      <c r="AH8" s="25">
        <v>457.12</v>
      </c>
      <c r="AI8" s="23">
        <v>25</v>
      </c>
      <c r="AJ8" s="28">
        <f t="shared" ref="AJ8:AJ31" si="16">(AH8-AH7)/AI8</f>
        <v>-5.9999999999990903E-3</v>
      </c>
      <c r="AK8" s="57">
        <v>457.35</v>
      </c>
      <c r="AL8" s="29">
        <f t="shared" ref="AL8:AL31" si="17">(AK8-AK7)/AI8</f>
        <v>4.0000000000190995E-4</v>
      </c>
      <c r="AM8" s="27">
        <f t="shared" si="7"/>
        <v>2.7600000000002183</v>
      </c>
      <c r="AN8" s="45">
        <v>1.5</v>
      </c>
      <c r="AO8" s="45"/>
      <c r="AP8" s="45"/>
      <c r="AQ8" s="45">
        <f t="shared" si="3"/>
        <v>2.7600000000002183</v>
      </c>
      <c r="AR8" s="58">
        <v>1.5</v>
      </c>
      <c r="AS8" s="76"/>
      <c r="AT8" s="60"/>
      <c r="AV8" s="67">
        <f t="shared" ref="AV8:AV31" si="18">(AN7+AN8)/2*4*25/9*110/2000+((AN7+AN8)/2+(Y7+Y8)/2)/2*12*110*25/9/2000+((Y7+Y8)/2+(J7+J8)/2)/2*12*25/9*110/2000+(J7+J8)/2*10*25/9*110/2000</f>
        <v>8.7083333333333339</v>
      </c>
      <c r="AW8" s="12">
        <f t="shared" ref="AW8:AW31" si="19">(AO7+AO8)/2*18*25/9*110/2000+((AO7+AO8)/2+(Z7+Z8)/2)/2*12*110*25/9/2000+((Z7+Z8)/2+(K7+K8)/2)/2*12*25/9*110/2000+(K7+K8)/2*10*25/9*110/2000</f>
        <v>0.29333333333306655</v>
      </c>
      <c r="AX8" s="12">
        <f t="shared" ref="AX8:AX31" si="20">(AP7+AP8)/2*18*25/9*110/2000+((AP7+AP8)/2+(AA7+AA8)/2)/2*12*110*25/9/2000+((AA7+AA8)/2+(L7+L8)/2)/2*12*25/9*110/2000+(L7+L8)/2*10*25/9*110/2000</f>
        <v>3.6666666666666665</v>
      </c>
      <c r="AY8" s="12">
        <f t="shared" ref="AY8:AY31" si="21">(AQ7+AQ8)/2*18*25/9*110/2000+((AQ7+AQ8)/2+(AB7+AB8)/2)/2*12*110*25/9/2000+((AB7+AB8)/2+(M7+M8)/2)/2*12*25/9*110/2000+(M7+M8)/2*10*25/9*110/2000</f>
        <v>11.31606666666778</v>
      </c>
      <c r="AZ8" s="69">
        <f t="shared" ref="AZ8:AZ31" si="22">(AR7+AR8)/2*18*25/9*110/2000+((AR7+AR8)/2+(AC7+AC8)/2)/2*12*110*25/9/2000+((AC7+AC8)/2+(N7+N8)/2)/2*12*25/9*110/2000+(N7+N8)/2*10*25/9*110/2000</f>
        <v>11.916666666666666</v>
      </c>
    </row>
    <row r="9" spans="1:52" x14ac:dyDescent="0.25">
      <c r="A9" s="79"/>
      <c r="B9" s="22">
        <f t="shared" si="0"/>
        <v>52275</v>
      </c>
      <c r="C9" s="23">
        <f t="shared" si="8"/>
        <v>4</v>
      </c>
      <c r="D9" s="24">
        <v>456.41</v>
      </c>
      <c r="E9" s="23">
        <v>25</v>
      </c>
      <c r="F9" s="28">
        <f t="shared" si="9"/>
        <v>-3.1999999999993635E-3</v>
      </c>
      <c r="G9" s="25">
        <v>456.83</v>
      </c>
      <c r="H9" s="29">
        <f t="shared" si="10"/>
        <v>2.7999999999997272E-3</v>
      </c>
      <c r="I9" s="27">
        <f t="shared" si="4"/>
        <v>5.0399999999995089</v>
      </c>
      <c r="J9" s="45">
        <v>1</v>
      </c>
      <c r="K9" s="45">
        <f t="shared" si="11"/>
        <v>1.5399999999995089</v>
      </c>
      <c r="L9" s="45">
        <v>3</v>
      </c>
      <c r="M9" s="45">
        <v>0</v>
      </c>
      <c r="N9" s="45">
        <v>1.5</v>
      </c>
      <c r="O9" s="46"/>
      <c r="P9" s="79"/>
      <c r="Q9" s="22">
        <f t="shared" si="1"/>
        <v>52275</v>
      </c>
      <c r="R9" s="23">
        <f t="shared" si="12"/>
        <v>30</v>
      </c>
      <c r="S9" s="24">
        <v>456.69</v>
      </c>
      <c r="T9" s="23">
        <v>25</v>
      </c>
      <c r="U9" s="28">
        <f t="shared" si="13"/>
        <v>-2.0000000000004545E-3</v>
      </c>
      <c r="V9" s="25">
        <f t="shared" si="5"/>
        <v>456.87780000000004</v>
      </c>
      <c r="W9" s="29">
        <f t="shared" si="14"/>
        <v>3.9999999999963622E-4</v>
      </c>
      <c r="X9" s="27">
        <f t="shared" si="6"/>
        <v>2.2536000000004606</v>
      </c>
      <c r="Y9" s="45">
        <v>1.5</v>
      </c>
      <c r="Z9" s="45"/>
      <c r="AA9" s="45"/>
      <c r="AB9" s="45">
        <f>X9+Y9-AC9</f>
        <v>2.2536000000004606</v>
      </c>
      <c r="AC9" s="45">
        <v>1.5</v>
      </c>
      <c r="AD9" s="47"/>
      <c r="AE9" s="79"/>
      <c r="AF9" s="22">
        <f t="shared" si="2"/>
        <v>52275</v>
      </c>
      <c r="AG9" s="23">
        <f t="shared" si="15"/>
        <v>56</v>
      </c>
      <c r="AH9" s="25">
        <v>456.97</v>
      </c>
      <c r="AI9" s="23">
        <v>25</v>
      </c>
      <c r="AJ9" s="28">
        <f t="shared" si="16"/>
        <v>-5.9999999999990903E-3</v>
      </c>
      <c r="AK9" s="57">
        <v>457.36</v>
      </c>
      <c r="AL9" s="29">
        <f t="shared" si="17"/>
        <v>3.9999999999963622E-4</v>
      </c>
      <c r="AM9" s="27">
        <f t="shared" si="7"/>
        <v>4.6799999999998363</v>
      </c>
      <c r="AN9" s="45">
        <v>1</v>
      </c>
      <c r="AO9" s="45">
        <f t="shared" ref="AO9:AO13" si="23">AM9-AP9-AR9</f>
        <v>0.17999999999983629</v>
      </c>
      <c r="AP9" s="45">
        <v>3</v>
      </c>
      <c r="AQ9" s="45">
        <v>0</v>
      </c>
      <c r="AR9" s="58">
        <v>1.5</v>
      </c>
      <c r="AS9" s="76"/>
      <c r="AT9" s="60"/>
      <c r="AV9" s="67">
        <f t="shared" si="18"/>
        <v>7.7152777777777777</v>
      </c>
      <c r="AW9" s="12">
        <f t="shared" si="19"/>
        <v>2.5055555555543885</v>
      </c>
      <c r="AX9" s="12">
        <f t="shared" si="20"/>
        <v>12.833333333333332</v>
      </c>
      <c r="AY9" s="12">
        <f t="shared" si="21"/>
        <v>8.5316000000012195</v>
      </c>
      <c r="AZ9" s="69">
        <f t="shared" si="22"/>
        <v>11.916666666666666</v>
      </c>
    </row>
    <row r="10" spans="1:52" x14ac:dyDescent="0.25">
      <c r="A10" s="79"/>
      <c r="B10" s="22">
        <f t="shared" si="0"/>
        <v>52300</v>
      </c>
      <c r="C10" s="23">
        <f t="shared" si="8"/>
        <v>5</v>
      </c>
      <c r="D10" s="24">
        <v>456.38</v>
      </c>
      <c r="E10" s="23">
        <v>25</v>
      </c>
      <c r="F10" s="28">
        <f t="shared" si="9"/>
        <v>-1.2000000000011823E-3</v>
      </c>
      <c r="G10" s="25">
        <v>456.9</v>
      </c>
      <c r="H10" s="29">
        <f t="shared" si="10"/>
        <v>2.7999999999997272E-3</v>
      </c>
      <c r="I10" s="27">
        <f t="shared" si="4"/>
        <v>6.2399999999997817</v>
      </c>
      <c r="J10" s="45">
        <v>0</v>
      </c>
      <c r="K10" s="45">
        <f t="shared" si="11"/>
        <v>1.7399999999997817</v>
      </c>
      <c r="L10" s="45">
        <v>3</v>
      </c>
      <c r="M10" s="45">
        <v>0</v>
      </c>
      <c r="N10" s="45">
        <v>1.5</v>
      </c>
      <c r="O10" s="46"/>
      <c r="P10" s="79"/>
      <c r="Q10" s="22">
        <f t="shared" si="1"/>
        <v>52300</v>
      </c>
      <c r="R10" s="23">
        <f t="shared" si="12"/>
        <v>31</v>
      </c>
      <c r="S10" s="24">
        <v>456.64</v>
      </c>
      <c r="T10" s="23">
        <v>25</v>
      </c>
      <c r="U10" s="28">
        <f t="shared" si="13"/>
        <v>-2.0000000000004545E-3</v>
      </c>
      <c r="V10" s="25">
        <f t="shared" si="5"/>
        <v>456.88799999999998</v>
      </c>
      <c r="W10" s="29">
        <f t="shared" si="14"/>
        <v>4.0799999999762803E-4</v>
      </c>
      <c r="X10" s="27">
        <f t="shared" si="6"/>
        <v>2.9759999999998854</v>
      </c>
      <c r="Y10" s="45">
        <v>1.75</v>
      </c>
      <c r="Z10" s="45">
        <f t="shared" ref="Z10:Z17" si="24">X10+Y10-AA10-AC10</f>
        <v>0.2259999999998854</v>
      </c>
      <c r="AA10" s="45">
        <v>3</v>
      </c>
      <c r="AB10" s="45">
        <v>0</v>
      </c>
      <c r="AC10" s="45">
        <v>1.5</v>
      </c>
      <c r="AD10" s="47"/>
      <c r="AE10" s="79"/>
      <c r="AF10" s="22">
        <f t="shared" si="2"/>
        <v>52300</v>
      </c>
      <c r="AG10" s="23">
        <f t="shared" si="15"/>
        <v>57</v>
      </c>
      <c r="AH10" s="25">
        <v>456.86</v>
      </c>
      <c r="AI10" s="23">
        <v>25</v>
      </c>
      <c r="AJ10" s="28">
        <f t="shared" si="16"/>
        <v>-4.4000000000005458E-3</v>
      </c>
      <c r="AK10" s="57">
        <v>457.37</v>
      </c>
      <c r="AL10" s="29">
        <f t="shared" si="17"/>
        <v>3.9999999999963622E-4</v>
      </c>
      <c r="AM10" s="27">
        <f t="shared" si="7"/>
        <v>6.1199999999998909</v>
      </c>
      <c r="AN10" s="45">
        <v>0</v>
      </c>
      <c r="AO10" s="45">
        <f t="shared" si="23"/>
        <v>1.6199999999998909</v>
      </c>
      <c r="AP10" s="45">
        <v>3</v>
      </c>
      <c r="AQ10" s="45">
        <v>0</v>
      </c>
      <c r="AR10" s="58">
        <v>1.5</v>
      </c>
      <c r="AS10" s="76"/>
      <c r="AT10" s="60"/>
      <c r="AV10" s="67">
        <f t="shared" si="18"/>
        <v>4.9652777777777786</v>
      </c>
      <c r="AW10" s="12">
        <f t="shared" si="19"/>
        <v>7.5160555555540833</v>
      </c>
      <c r="AX10" s="12">
        <f t="shared" si="20"/>
        <v>21.083333333333332</v>
      </c>
      <c r="AY10" s="12">
        <f t="shared" si="21"/>
        <v>2.0658000000004222</v>
      </c>
      <c r="AZ10" s="69">
        <f t="shared" si="22"/>
        <v>11.916666666666666</v>
      </c>
    </row>
    <row r="11" spans="1:52" x14ac:dyDescent="0.25">
      <c r="A11" s="79"/>
      <c r="B11" s="22">
        <f t="shared" si="0"/>
        <v>52325</v>
      </c>
      <c r="C11" s="23">
        <f t="shared" si="8"/>
        <v>6</v>
      </c>
      <c r="D11" s="24">
        <v>456.36</v>
      </c>
      <c r="E11" s="23">
        <v>25</v>
      </c>
      <c r="F11" s="28">
        <f t="shared" si="9"/>
        <v>-7.9999999999927243E-4</v>
      </c>
      <c r="G11" s="25">
        <v>456.91</v>
      </c>
      <c r="H11" s="29">
        <f t="shared" si="10"/>
        <v>4.0000000000190995E-4</v>
      </c>
      <c r="I11" s="27">
        <f t="shared" si="4"/>
        <v>6.6000000000001364</v>
      </c>
      <c r="J11" s="45">
        <v>0</v>
      </c>
      <c r="K11" s="45">
        <f t="shared" si="11"/>
        <v>2.1000000000001364</v>
      </c>
      <c r="L11" s="45">
        <v>3</v>
      </c>
      <c r="M11" s="45"/>
      <c r="N11" s="45">
        <v>1.5</v>
      </c>
      <c r="O11" s="46"/>
      <c r="P11" s="79"/>
      <c r="Q11" s="22">
        <f t="shared" si="1"/>
        <v>52325</v>
      </c>
      <c r="R11" s="23">
        <f t="shared" si="12"/>
        <v>32</v>
      </c>
      <c r="S11" s="24">
        <v>456.6</v>
      </c>
      <c r="T11" s="23">
        <v>25</v>
      </c>
      <c r="U11" s="28">
        <f t="shared" si="13"/>
        <v>-1.5999999999985449E-3</v>
      </c>
      <c r="V11" s="25">
        <f t="shared" si="5"/>
        <v>456.89799999999997</v>
      </c>
      <c r="W11" s="29">
        <f t="shared" si="14"/>
        <v>3.9999999999963622E-4</v>
      </c>
      <c r="X11" s="27">
        <f t="shared" si="6"/>
        <v>3.5759999999993397</v>
      </c>
      <c r="Y11" s="45">
        <v>1</v>
      </c>
      <c r="Z11" s="45">
        <f t="shared" si="24"/>
        <v>7.5999999999339707E-2</v>
      </c>
      <c r="AA11" s="45">
        <v>3</v>
      </c>
      <c r="AB11" s="45"/>
      <c r="AC11" s="45">
        <v>1.5</v>
      </c>
      <c r="AD11" s="47"/>
      <c r="AE11" s="79"/>
      <c r="AF11" s="22">
        <f t="shared" si="2"/>
        <v>52325</v>
      </c>
      <c r="AG11" s="23">
        <f t="shared" si="15"/>
        <v>58</v>
      </c>
      <c r="AH11" s="25">
        <v>456.81</v>
      </c>
      <c r="AI11" s="23">
        <v>25</v>
      </c>
      <c r="AJ11" s="28">
        <f t="shared" si="16"/>
        <v>-2.0000000000004545E-3</v>
      </c>
      <c r="AK11" s="57">
        <v>457.38</v>
      </c>
      <c r="AL11" s="29">
        <f t="shared" si="17"/>
        <v>3.9999999999963622E-4</v>
      </c>
      <c r="AM11" s="27">
        <f t="shared" si="7"/>
        <v>6.8399999999999181</v>
      </c>
      <c r="AN11" s="45">
        <v>0</v>
      </c>
      <c r="AO11" s="45">
        <f t="shared" si="23"/>
        <v>2.3399999999999181</v>
      </c>
      <c r="AP11" s="45">
        <v>3</v>
      </c>
      <c r="AQ11" s="45"/>
      <c r="AR11" s="58">
        <v>1.5</v>
      </c>
      <c r="AS11" s="76"/>
      <c r="AT11" s="61" t="s">
        <v>22</v>
      </c>
      <c r="AV11" s="67">
        <f t="shared" si="18"/>
        <v>2.5208333333333335</v>
      </c>
      <c r="AW11" s="12">
        <f t="shared" si="19"/>
        <v>12.230166666665507</v>
      </c>
      <c r="AX11" s="12">
        <f t="shared" si="20"/>
        <v>23.833333333333332</v>
      </c>
      <c r="AY11" s="12">
        <f t="shared" si="21"/>
        <v>0</v>
      </c>
      <c r="AZ11" s="69">
        <f t="shared" si="22"/>
        <v>11.916666666666666</v>
      </c>
    </row>
    <row r="12" spans="1:52" x14ac:dyDescent="0.25">
      <c r="A12" s="79"/>
      <c r="B12" s="22">
        <f t="shared" si="0"/>
        <v>52350</v>
      </c>
      <c r="C12" s="23">
        <f t="shared" si="8"/>
        <v>7</v>
      </c>
      <c r="D12" s="24">
        <v>456.38</v>
      </c>
      <c r="E12" s="23">
        <v>25</v>
      </c>
      <c r="F12" s="28">
        <f t="shared" si="9"/>
        <v>7.9999999999927243E-4</v>
      </c>
      <c r="G12" s="25">
        <v>456.92</v>
      </c>
      <c r="H12" s="29">
        <f t="shared" si="10"/>
        <v>3.9999999999963622E-4</v>
      </c>
      <c r="I12" s="27">
        <f t="shared" si="4"/>
        <v>6.4800000000002456</v>
      </c>
      <c r="J12" s="45">
        <v>0</v>
      </c>
      <c r="K12" s="45">
        <f t="shared" si="11"/>
        <v>1.9800000000002456</v>
      </c>
      <c r="L12" s="45">
        <v>3</v>
      </c>
      <c r="M12" s="45"/>
      <c r="N12" s="45">
        <v>1.5</v>
      </c>
      <c r="O12" s="46"/>
      <c r="P12" s="79"/>
      <c r="Q12" s="22">
        <f t="shared" si="1"/>
        <v>52350</v>
      </c>
      <c r="R12" s="23">
        <f t="shared" si="12"/>
        <v>33</v>
      </c>
      <c r="S12" s="24">
        <v>456.64</v>
      </c>
      <c r="T12" s="23">
        <v>25</v>
      </c>
      <c r="U12" s="28">
        <f t="shared" si="13"/>
        <v>1.5999999999985449E-3</v>
      </c>
      <c r="V12" s="25">
        <f t="shared" si="5"/>
        <v>456.90819999999997</v>
      </c>
      <c r="W12" s="29">
        <f t="shared" si="14"/>
        <v>4.0799999999990177E-4</v>
      </c>
      <c r="X12" s="27">
        <f t="shared" si="6"/>
        <v>3.2183999999997468</v>
      </c>
      <c r="Y12" s="45">
        <v>1.5</v>
      </c>
      <c r="Z12" s="45">
        <f t="shared" si="24"/>
        <v>0.2183999999997468</v>
      </c>
      <c r="AA12" s="45">
        <v>3</v>
      </c>
      <c r="AB12" s="45"/>
      <c r="AC12" s="45">
        <v>1.5</v>
      </c>
      <c r="AD12" s="47"/>
      <c r="AE12" s="79"/>
      <c r="AF12" s="22">
        <f t="shared" si="2"/>
        <v>52350</v>
      </c>
      <c r="AG12" s="23">
        <f t="shared" si="15"/>
        <v>59</v>
      </c>
      <c r="AH12" s="25">
        <v>456.82</v>
      </c>
      <c r="AI12" s="23">
        <v>25</v>
      </c>
      <c r="AJ12" s="28">
        <f t="shared" si="16"/>
        <v>3.9999999999963622E-4</v>
      </c>
      <c r="AK12" s="57">
        <v>457.39</v>
      </c>
      <c r="AL12" s="29">
        <f t="shared" si="17"/>
        <v>3.9999999999963622E-4</v>
      </c>
      <c r="AM12" s="27">
        <f t="shared" si="7"/>
        <v>6.8399999999999181</v>
      </c>
      <c r="AN12" s="45">
        <v>0</v>
      </c>
      <c r="AO12" s="45">
        <f t="shared" si="23"/>
        <v>2.3399999999999181</v>
      </c>
      <c r="AP12" s="45">
        <v>3</v>
      </c>
      <c r="AQ12" s="45"/>
      <c r="AR12" s="58">
        <v>1.5</v>
      </c>
      <c r="AS12" s="76"/>
      <c r="AT12" s="60"/>
      <c r="AV12" s="67">
        <f t="shared" si="18"/>
        <v>2.2916666666666665</v>
      </c>
      <c r="AW12" s="12">
        <f t="shared" si="19"/>
        <v>13.836533333332662</v>
      </c>
      <c r="AX12" s="12">
        <f t="shared" si="20"/>
        <v>23.833333333333332</v>
      </c>
      <c r="AY12" s="12">
        <f t="shared" si="21"/>
        <v>0</v>
      </c>
      <c r="AZ12" s="69">
        <f t="shared" si="22"/>
        <v>11.916666666666666</v>
      </c>
    </row>
    <row r="13" spans="1:52" x14ac:dyDescent="0.25">
      <c r="A13" s="79"/>
      <c r="B13" s="22">
        <f t="shared" si="0"/>
        <v>52375</v>
      </c>
      <c r="C13" s="23">
        <f t="shared" si="8"/>
        <v>8</v>
      </c>
      <c r="D13" s="24">
        <v>456.42</v>
      </c>
      <c r="E13" s="23">
        <v>25</v>
      </c>
      <c r="F13" s="28">
        <f t="shared" si="9"/>
        <v>1.6000000000008186E-3</v>
      </c>
      <c r="G13" s="25">
        <v>456.93</v>
      </c>
      <c r="H13" s="29">
        <f t="shared" si="10"/>
        <v>3.9999999999963622E-4</v>
      </c>
      <c r="I13" s="27">
        <f t="shared" si="4"/>
        <v>6.1199999999998909</v>
      </c>
      <c r="J13" s="45">
        <v>0</v>
      </c>
      <c r="K13" s="45">
        <f t="shared" si="11"/>
        <v>1.6199999999998909</v>
      </c>
      <c r="L13" s="45">
        <v>3</v>
      </c>
      <c r="M13" s="45"/>
      <c r="N13" s="45">
        <v>1.5</v>
      </c>
      <c r="O13" s="48" t="s">
        <v>22</v>
      </c>
      <c r="P13" s="79"/>
      <c r="Q13" s="22">
        <f t="shared" si="1"/>
        <v>52375</v>
      </c>
      <c r="R13" s="23">
        <f t="shared" si="12"/>
        <v>34</v>
      </c>
      <c r="S13" s="24">
        <v>456.64</v>
      </c>
      <c r="T13" s="23">
        <v>25</v>
      </c>
      <c r="U13" s="28">
        <f t="shared" si="13"/>
        <v>0</v>
      </c>
      <c r="V13" s="25">
        <f t="shared" si="5"/>
        <v>456.97682999999995</v>
      </c>
      <c r="W13" s="29">
        <f t="shared" si="14"/>
        <v>2.7451999999993861E-3</v>
      </c>
      <c r="X13" s="27">
        <f t="shared" si="6"/>
        <v>4.0419599999995626</v>
      </c>
      <c r="Y13" s="45">
        <v>1</v>
      </c>
      <c r="Z13" s="45">
        <f t="shared" si="24"/>
        <v>0.54195999999956257</v>
      </c>
      <c r="AA13" s="45">
        <v>3</v>
      </c>
      <c r="AB13" s="45"/>
      <c r="AC13" s="45">
        <v>1.5</v>
      </c>
      <c r="AD13" s="49" t="s">
        <v>22</v>
      </c>
      <c r="AE13" s="79"/>
      <c r="AF13" s="22">
        <f t="shared" si="2"/>
        <v>52375</v>
      </c>
      <c r="AG13" s="23">
        <f t="shared" si="15"/>
        <v>60</v>
      </c>
      <c r="AH13" s="25">
        <v>456.41</v>
      </c>
      <c r="AI13" s="23">
        <v>25</v>
      </c>
      <c r="AJ13" s="28">
        <f t="shared" si="16"/>
        <v>-1.6399999999998728E-2</v>
      </c>
      <c r="AK13" s="57">
        <f>AK12-0.1</f>
        <v>457.28999999999996</v>
      </c>
      <c r="AL13" s="29">
        <f t="shared" si="17"/>
        <v>-4.0000000000009091E-3</v>
      </c>
      <c r="AM13" s="27">
        <f t="shared" si="7"/>
        <v>10.559999999999263</v>
      </c>
      <c r="AN13" s="45">
        <v>0</v>
      </c>
      <c r="AO13" s="45">
        <f t="shared" si="23"/>
        <v>6.0599999999992633</v>
      </c>
      <c r="AP13" s="45">
        <v>3</v>
      </c>
      <c r="AQ13" s="45"/>
      <c r="AR13" s="58">
        <v>1.5</v>
      </c>
      <c r="AS13" s="76"/>
      <c r="AT13" s="60"/>
      <c r="AV13" s="67">
        <f t="shared" si="18"/>
        <v>2.2916666666666665</v>
      </c>
      <c r="AW13" s="12">
        <f t="shared" si="19"/>
        <v>20.4969966666647</v>
      </c>
      <c r="AX13" s="12">
        <f t="shared" si="20"/>
        <v>23.833333333333332</v>
      </c>
      <c r="AY13" s="12">
        <f t="shared" si="21"/>
        <v>0</v>
      </c>
      <c r="AZ13" s="69">
        <f t="shared" si="22"/>
        <v>11.916666666666666</v>
      </c>
    </row>
    <row r="14" spans="1:52" x14ac:dyDescent="0.25">
      <c r="A14" s="79"/>
      <c r="B14" s="22">
        <f t="shared" si="0"/>
        <v>52400</v>
      </c>
      <c r="C14" s="23">
        <f t="shared" si="8"/>
        <v>9</v>
      </c>
      <c r="D14" s="24">
        <v>456.37</v>
      </c>
      <c r="E14" s="23">
        <v>25</v>
      </c>
      <c r="F14" s="28">
        <f t="shared" si="9"/>
        <v>-2.0000000000004545E-3</v>
      </c>
      <c r="G14" s="25">
        <v>456.7</v>
      </c>
      <c r="H14" s="29">
        <f t="shared" si="10"/>
        <v>-9.2000000000007284E-3</v>
      </c>
      <c r="I14" s="27">
        <f t="shared" si="4"/>
        <v>3.959999999999809</v>
      </c>
      <c r="J14" s="45">
        <v>1</v>
      </c>
      <c r="K14" s="45">
        <f t="shared" si="11"/>
        <v>0.45999999999980901</v>
      </c>
      <c r="L14" s="45">
        <v>3</v>
      </c>
      <c r="M14" s="45"/>
      <c r="N14" s="45">
        <v>1.5</v>
      </c>
      <c r="O14" s="46"/>
      <c r="P14" s="79"/>
      <c r="Q14" s="22">
        <f t="shared" si="1"/>
        <v>52400</v>
      </c>
      <c r="R14" s="23">
        <f t="shared" si="12"/>
        <v>35</v>
      </c>
      <c r="S14" s="24">
        <v>456.6</v>
      </c>
      <c r="T14" s="23">
        <v>25</v>
      </c>
      <c r="U14" s="28">
        <f t="shared" si="13"/>
        <v>-1.5999999999985449E-3</v>
      </c>
      <c r="V14" s="25">
        <f t="shared" si="5"/>
        <v>456.82143999999994</v>
      </c>
      <c r="W14" s="29">
        <f t="shared" si="14"/>
        <v>-6.2156000000004492E-3</v>
      </c>
      <c r="X14" s="27">
        <f t="shared" si="6"/>
        <v>2.6572799999989911</v>
      </c>
      <c r="Y14" s="45">
        <v>2</v>
      </c>
      <c r="Z14" s="45">
        <f t="shared" si="24"/>
        <v>0.15727999999899112</v>
      </c>
      <c r="AA14" s="45">
        <v>3</v>
      </c>
      <c r="AB14" s="45"/>
      <c r="AC14" s="45">
        <v>1.5</v>
      </c>
      <c r="AD14" s="47"/>
      <c r="AE14" s="79"/>
      <c r="AF14" s="22">
        <f t="shared" si="2"/>
        <v>52400</v>
      </c>
      <c r="AG14" s="23">
        <f t="shared" si="15"/>
        <v>61</v>
      </c>
      <c r="AH14" s="25">
        <v>456.21</v>
      </c>
      <c r="AI14" s="23">
        <v>25</v>
      </c>
      <c r="AJ14" s="28">
        <f t="shared" si="16"/>
        <v>-8.0000000000018182E-3</v>
      </c>
      <c r="AK14" s="57">
        <f>AK13-0.3</f>
        <v>456.98999999999995</v>
      </c>
      <c r="AL14" s="29">
        <f t="shared" si="17"/>
        <v>-1.2000000000000455E-2</v>
      </c>
      <c r="AM14" s="27">
        <f t="shared" si="7"/>
        <v>9.3599999999996726</v>
      </c>
      <c r="AN14" s="45">
        <v>0</v>
      </c>
      <c r="AO14" s="45">
        <f t="shared" ref="AO14" si="25">AM14-AP14-AR14</f>
        <v>4.8599999999996726</v>
      </c>
      <c r="AP14" s="45">
        <v>3</v>
      </c>
      <c r="AQ14" s="45"/>
      <c r="AR14" s="58">
        <v>1.5</v>
      </c>
      <c r="AS14" s="76"/>
      <c r="AT14" s="60"/>
      <c r="AV14" s="67">
        <f t="shared" si="18"/>
        <v>3.9722222222222223</v>
      </c>
      <c r="AW14" s="12">
        <f t="shared" si="19"/>
        <v>23.203192222218579</v>
      </c>
      <c r="AX14" s="12">
        <f t="shared" si="20"/>
        <v>23.833333333333332</v>
      </c>
      <c r="AY14" s="12">
        <f t="shared" si="21"/>
        <v>0</v>
      </c>
      <c r="AZ14" s="69">
        <f t="shared" si="22"/>
        <v>11.916666666666666</v>
      </c>
    </row>
    <row r="15" spans="1:52" x14ac:dyDescent="0.25">
      <c r="A15" s="79"/>
      <c r="B15" s="22">
        <f t="shared" si="0"/>
        <v>52425</v>
      </c>
      <c r="C15" s="23">
        <f t="shared" si="8"/>
        <v>10</v>
      </c>
      <c r="D15" s="24">
        <v>456.28</v>
      </c>
      <c r="E15" s="23">
        <v>25</v>
      </c>
      <c r="F15" s="28">
        <f t="shared" si="9"/>
        <v>-3.6000000000012732E-3</v>
      </c>
      <c r="G15" s="25">
        <v>456.42</v>
      </c>
      <c r="H15" s="29">
        <f t="shared" si="10"/>
        <v>-1.1199999999998909E-2</v>
      </c>
      <c r="I15" s="27">
        <f t="shared" si="4"/>
        <v>1.6800000000005184</v>
      </c>
      <c r="J15" s="45">
        <v>3</v>
      </c>
      <c r="K15" s="45">
        <f t="shared" si="11"/>
        <v>0.18000000000051841</v>
      </c>
      <c r="L15" s="45">
        <v>3</v>
      </c>
      <c r="M15" s="45"/>
      <c r="N15" s="45">
        <v>1.5</v>
      </c>
      <c r="O15" s="46"/>
      <c r="P15" s="79"/>
      <c r="Q15" s="22">
        <f t="shared" si="1"/>
        <v>52425</v>
      </c>
      <c r="R15" s="23">
        <f t="shared" si="12"/>
        <v>36</v>
      </c>
      <c r="S15" s="24">
        <v>456.52</v>
      </c>
      <c r="T15" s="23">
        <v>25</v>
      </c>
      <c r="U15" s="28">
        <f t="shared" si="13"/>
        <v>-3.2000000000016373E-3</v>
      </c>
      <c r="V15" s="25">
        <v>456.65</v>
      </c>
      <c r="W15" s="29">
        <f t="shared" si="14"/>
        <v>-6.8575999999984562E-3</v>
      </c>
      <c r="X15" s="27">
        <f t="shared" si="6"/>
        <v>1.5599999999999454</v>
      </c>
      <c r="Y15" s="45">
        <v>3</v>
      </c>
      <c r="Z15" s="45">
        <f t="shared" si="24"/>
        <v>5.999999999994543E-2</v>
      </c>
      <c r="AA15" s="45">
        <v>3</v>
      </c>
      <c r="AB15" s="45"/>
      <c r="AC15" s="45">
        <v>1.5</v>
      </c>
      <c r="AD15" s="47"/>
      <c r="AE15" s="79"/>
      <c r="AF15" s="22">
        <f t="shared" si="2"/>
        <v>52425</v>
      </c>
      <c r="AG15" s="23">
        <f t="shared" si="15"/>
        <v>62</v>
      </c>
      <c r="AH15" s="25">
        <v>456.07</v>
      </c>
      <c r="AI15" s="23">
        <v>25</v>
      </c>
      <c r="AJ15" s="28">
        <f t="shared" si="16"/>
        <v>-5.5999999999994544E-3</v>
      </c>
      <c r="AK15" s="57">
        <f>AK14-0.45</f>
        <v>456.53999999999996</v>
      </c>
      <c r="AL15" s="29">
        <f t="shared" si="17"/>
        <v>-1.7999999999999544E-2</v>
      </c>
      <c r="AM15" s="27">
        <f t="shared" si="7"/>
        <v>5.6399999999996453</v>
      </c>
      <c r="AN15" s="45"/>
      <c r="AO15" s="45">
        <f>AM15+AN15-AP15-AR15</f>
        <v>1.1399999999996453</v>
      </c>
      <c r="AP15" s="45">
        <v>3</v>
      </c>
      <c r="AQ15" s="45"/>
      <c r="AR15" s="58">
        <v>1.5</v>
      </c>
      <c r="AS15" s="76"/>
      <c r="AT15" s="60"/>
      <c r="AV15" s="67">
        <f t="shared" si="18"/>
        <v>9.4722222222222214</v>
      </c>
      <c r="AW15" s="12">
        <f t="shared" si="19"/>
        <v>11.981395555553732</v>
      </c>
      <c r="AX15" s="12">
        <f t="shared" si="20"/>
        <v>23.833333333333332</v>
      </c>
      <c r="AY15" s="12">
        <f t="shared" si="21"/>
        <v>0</v>
      </c>
      <c r="AZ15" s="69">
        <f t="shared" si="22"/>
        <v>11.916666666666666</v>
      </c>
    </row>
    <row r="16" spans="1:52" x14ac:dyDescent="0.25">
      <c r="A16" s="79"/>
      <c r="B16" s="22">
        <f t="shared" si="0"/>
        <v>52450</v>
      </c>
      <c r="C16" s="23">
        <f t="shared" si="8"/>
        <v>11</v>
      </c>
      <c r="D16" s="24">
        <v>456.2</v>
      </c>
      <c r="E16" s="23">
        <v>25</v>
      </c>
      <c r="F16" s="28">
        <f t="shared" si="9"/>
        <v>-3.1999999999993635E-3</v>
      </c>
      <c r="G16" s="25">
        <v>456.13</v>
      </c>
      <c r="H16" s="29">
        <f t="shared" si="10"/>
        <v>-1.1600000000000818E-2</v>
      </c>
      <c r="I16" s="30">
        <f t="shared" si="4"/>
        <v>-0.83999999999991815</v>
      </c>
      <c r="J16" s="45">
        <v>5.5</v>
      </c>
      <c r="K16" s="45">
        <f t="shared" ref="K16:K22" si="26">I16+J16-L16-N16</f>
        <v>0.16000000000008185</v>
      </c>
      <c r="L16" s="45">
        <v>3</v>
      </c>
      <c r="M16" s="45"/>
      <c r="N16" s="45">
        <v>1.5</v>
      </c>
      <c r="O16" s="46"/>
      <c r="P16" s="79"/>
      <c r="Q16" s="22">
        <f t="shared" si="1"/>
        <v>52450</v>
      </c>
      <c r="R16" s="23">
        <f t="shared" si="12"/>
        <v>37</v>
      </c>
      <c r="S16" s="24">
        <v>456.44</v>
      </c>
      <c r="T16" s="23">
        <v>25</v>
      </c>
      <c r="U16" s="28">
        <f t="shared" si="13"/>
        <v>-3.1999999999993635E-3</v>
      </c>
      <c r="V16" s="25">
        <f t="shared" ref="V16:V22" si="27">K48</f>
        <v>456.45848999999998</v>
      </c>
      <c r="W16" s="29">
        <f t="shared" si="14"/>
        <v>-7.660399999999754E-3</v>
      </c>
      <c r="X16" s="27">
        <f t="shared" si="6"/>
        <v>0.22187999999982821</v>
      </c>
      <c r="Y16" s="45">
        <v>4.5</v>
      </c>
      <c r="Z16" s="45">
        <f t="shared" si="24"/>
        <v>0.22187999999982821</v>
      </c>
      <c r="AA16" s="45">
        <v>3</v>
      </c>
      <c r="AB16" s="45"/>
      <c r="AC16" s="45">
        <v>1.5</v>
      </c>
      <c r="AD16" s="47"/>
      <c r="AE16" s="79"/>
      <c r="AF16" s="22">
        <f t="shared" si="2"/>
        <v>52450</v>
      </c>
      <c r="AG16" s="23">
        <f t="shared" si="15"/>
        <v>63</v>
      </c>
      <c r="AH16" s="25">
        <v>455.87</v>
      </c>
      <c r="AI16" s="23">
        <v>25</v>
      </c>
      <c r="AJ16" s="28">
        <f t="shared" si="16"/>
        <v>-7.9999999999995457E-3</v>
      </c>
      <c r="AK16" s="57">
        <f>AK15-0.25</f>
        <v>456.28999999999996</v>
      </c>
      <c r="AL16" s="29">
        <f t="shared" si="17"/>
        <v>-0.01</v>
      </c>
      <c r="AM16" s="27">
        <f t="shared" si="7"/>
        <v>5.0399999999995089</v>
      </c>
      <c r="AN16" s="45"/>
      <c r="AO16" s="45">
        <f>AM16+AN16-AP16-AR16</f>
        <v>0.53999999999950887</v>
      </c>
      <c r="AP16" s="45">
        <v>3</v>
      </c>
      <c r="AQ16" s="45"/>
      <c r="AR16" s="58">
        <v>1.5</v>
      </c>
      <c r="AS16" s="76"/>
      <c r="AT16" s="60"/>
      <c r="AV16" s="67">
        <f t="shared" si="18"/>
        <v>17.263888888888889</v>
      </c>
      <c r="AW16" s="12">
        <f t="shared" si="19"/>
        <v>3.7539455555545307</v>
      </c>
      <c r="AX16" s="12">
        <f t="shared" si="20"/>
        <v>23.833333333333332</v>
      </c>
      <c r="AY16" s="12">
        <f t="shared" si="21"/>
        <v>0</v>
      </c>
      <c r="AZ16" s="69">
        <f t="shared" si="22"/>
        <v>11.916666666666666</v>
      </c>
    </row>
    <row r="17" spans="1:52" x14ac:dyDescent="0.25">
      <c r="A17" s="79"/>
      <c r="B17" s="22">
        <f t="shared" si="0"/>
        <v>52475</v>
      </c>
      <c r="C17" s="23">
        <f t="shared" si="8"/>
        <v>12</v>
      </c>
      <c r="D17" s="24">
        <v>456.17</v>
      </c>
      <c r="E17" s="23">
        <v>25</v>
      </c>
      <c r="F17" s="28">
        <f t="shared" si="9"/>
        <v>-1.1999999999989085E-3</v>
      </c>
      <c r="G17" s="25">
        <v>455.98</v>
      </c>
      <c r="H17" s="29">
        <f t="shared" si="10"/>
        <v>-5.9999999999990903E-3</v>
      </c>
      <c r="I17" s="30">
        <f t="shared" si="4"/>
        <v>-2.2799999999999727</v>
      </c>
      <c r="J17" s="45">
        <v>7</v>
      </c>
      <c r="K17" s="45">
        <f t="shared" si="26"/>
        <v>0.22000000000002728</v>
      </c>
      <c r="L17" s="45">
        <v>3</v>
      </c>
      <c r="M17" s="45"/>
      <c r="N17" s="45">
        <v>1.5</v>
      </c>
      <c r="O17" s="46"/>
      <c r="P17" s="79"/>
      <c r="Q17" s="22">
        <f t="shared" si="1"/>
        <v>52475</v>
      </c>
      <c r="R17" s="23">
        <f t="shared" si="12"/>
        <v>38</v>
      </c>
      <c r="S17" s="24">
        <v>456.41</v>
      </c>
      <c r="T17" s="23">
        <v>25</v>
      </c>
      <c r="U17" s="28">
        <f t="shared" si="13"/>
        <v>-1.1999999999989085E-3</v>
      </c>
      <c r="V17" s="25">
        <f t="shared" si="27"/>
        <v>456.41540999999995</v>
      </c>
      <c r="W17" s="29">
        <f t="shared" si="14"/>
        <v>-1.7232000000012703E-3</v>
      </c>
      <c r="X17" s="27">
        <f t="shared" si="6"/>
        <v>6.4919999999119682E-2</v>
      </c>
      <c r="Y17" s="45">
        <v>4.5</v>
      </c>
      <c r="Z17" s="45">
        <f t="shared" si="24"/>
        <v>6.4919999999119682E-2</v>
      </c>
      <c r="AA17" s="45">
        <v>3</v>
      </c>
      <c r="AB17" s="45"/>
      <c r="AC17" s="45">
        <v>1.5</v>
      </c>
      <c r="AD17" s="47"/>
      <c r="AE17" s="79"/>
      <c r="AF17" s="22">
        <f t="shared" si="2"/>
        <v>52475</v>
      </c>
      <c r="AG17" s="23">
        <f t="shared" si="15"/>
        <v>64</v>
      </c>
      <c r="AH17" s="25">
        <v>455.81</v>
      </c>
      <c r="AI17" s="23">
        <v>25</v>
      </c>
      <c r="AJ17" s="28">
        <f t="shared" si="16"/>
        <v>-2.4000000000000909E-3</v>
      </c>
      <c r="AK17" s="57">
        <f>AK16-0.1875</f>
        <v>456.10249999999996</v>
      </c>
      <c r="AL17" s="29">
        <f t="shared" si="17"/>
        <v>-7.4999999999999997E-3</v>
      </c>
      <c r="AM17" s="27">
        <f t="shared" si="7"/>
        <v>3.5099999999995362</v>
      </c>
      <c r="AN17" s="45">
        <v>1</v>
      </c>
      <c r="AO17" s="45">
        <f t="shared" ref="AO17:AO31" si="28">AM17+AN17-AP17-AR17</f>
        <v>9.9999999995361577E-3</v>
      </c>
      <c r="AP17" s="45">
        <v>3</v>
      </c>
      <c r="AQ17" s="45"/>
      <c r="AR17" s="58">
        <v>1.5</v>
      </c>
      <c r="AS17" s="76"/>
      <c r="AT17" s="60"/>
      <c r="AV17" s="67">
        <f t="shared" si="18"/>
        <v>24.291666666666664</v>
      </c>
      <c r="AW17" s="12">
        <f t="shared" si="19"/>
        <v>1.7356777777751962</v>
      </c>
      <c r="AX17" s="12">
        <f t="shared" si="20"/>
        <v>23.833333333333332</v>
      </c>
      <c r="AY17" s="12">
        <f t="shared" si="21"/>
        <v>0</v>
      </c>
      <c r="AZ17" s="69">
        <f t="shared" si="22"/>
        <v>11.916666666666666</v>
      </c>
    </row>
    <row r="18" spans="1:52" ht="15" customHeight="1" x14ac:dyDescent="0.25">
      <c r="A18" s="79"/>
      <c r="B18" s="22">
        <f t="shared" si="0"/>
        <v>52500</v>
      </c>
      <c r="C18" s="23">
        <f t="shared" si="8"/>
        <v>13</v>
      </c>
      <c r="D18" s="24">
        <v>456.12</v>
      </c>
      <c r="E18" s="23">
        <v>25</v>
      </c>
      <c r="F18" s="28">
        <f t="shared" si="9"/>
        <v>-2.0000000000004545E-3</v>
      </c>
      <c r="G18" s="25">
        <v>456</v>
      </c>
      <c r="H18" s="29">
        <f t="shared" si="10"/>
        <v>7.9999999999927243E-4</v>
      </c>
      <c r="I18" s="30">
        <f t="shared" si="4"/>
        <v>-1.4400000000000546</v>
      </c>
      <c r="J18" s="45">
        <v>6</v>
      </c>
      <c r="K18" s="45">
        <f t="shared" si="26"/>
        <v>5.999999999994543E-2</v>
      </c>
      <c r="L18" s="45">
        <v>3</v>
      </c>
      <c r="M18" s="45"/>
      <c r="N18" s="45">
        <v>1.5</v>
      </c>
      <c r="O18" s="46"/>
      <c r="P18" s="79"/>
      <c r="Q18" s="22">
        <f t="shared" si="1"/>
        <v>52500</v>
      </c>
      <c r="R18" s="23">
        <f t="shared" si="12"/>
        <v>39</v>
      </c>
      <c r="S18" s="24">
        <v>456.39</v>
      </c>
      <c r="T18" s="23">
        <v>25</v>
      </c>
      <c r="U18" s="28">
        <f t="shared" si="13"/>
        <v>-8.0000000000154611E-4</v>
      </c>
      <c r="V18" s="25">
        <f t="shared" si="27"/>
        <v>456.41369999999995</v>
      </c>
      <c r="W18" s="29">
        <f t="shared" si="14"/>
        <v>-6.8400000000110598E-5</v>
      </c>
      <c r="X18" s="27">
        <f t="shared" si="6"/>
        <v>0.28439999999955035</v>
      </c>
      <c r="Y18" s="45">
        <v>4.25</v>
      </c>
      <c r="Z18" s="45">
        <f t="shared" ref="Z18:Z23" si="29">X18+Y18-AA18-AC18</f>
        <v>3.4399999999550346E-2</v>
      </c>
      <c r="AA18" s="45">
        <v>3</v>
      </c>
      <c r="AB18" s="45"/>
      <c r="AC18" s="45">
        <v>1.5</v>
      </c>
      <c r="AD18" s="47"/>
      <c r="AE18" s="79"/>
      <c r="AF18" s="22">
        <f t="shared" si="2"/>
        <v>52500</v>
      </c>
      <c r="AG18" s="23">
        <f t="shared" si="15"/>
        <v>65</v>
      </c>
      <c r="AH18" s="25">
        <v>455.38</v>
      </c>
      <c r="AI18" s="23">
        <v>25</v>
      </c>
      <c r="AJ18" s="28">
        <f t="shared" si="16"/>
        <v>-1.7200000000000274E-2</v>
      </c>
      <c r="AK18" s="57">
        <f>AK17-0.17</f>
        <v>455.93249999999995</v>
      </c>
      <c r="AL18" s="29">
        <f t="shared" si="17"/>
        <v>-6.8000000000006363E-3</v>
      </c>
      <c r="AM18" s="27">
        <f t="shared" si="7"/>
        <v>6.629999999999427</v>
      </c>
      <c r="AN18" s="45"/>
      <c r="AO18" s="45">
        <f t="shared" si="28"/>
        <v>2.129999999999427</v>
      </c>
      <c r="AP18" s="45">
        <v>3</v>
      </c>
      <c r="AQ18" s="45"/>
      <c r="AR18" s="58">
        <v>1.5</v>
      </c>
      <c r="AS18" s="76"/>
      <c r="AT18" s="60"/>
      <c r="AV18" s="67">
        <f t="shared" si="18"/>
        <v>24.673611111111111</v>
      </c>
      <c r="AW18" s="12">
        <f t="shared" si="19"/>
        <v>4.3565988888857357</v>
      </c>
      <c r="AX18" s="12">
        <f t="shared" si="20"/>
        <v>23.833333333333332</v>
      </c>
      <c r="AY18" s="12">
        <f t="shared" si="21"/>
        <v>0</v>
      </c>
      <c r="AZ18" s="69">
        <f t="shared" si="22"/>
        <v>11.916666666666666</v>
      </c>
    </row>
    <row r="19" spans="1:52" x14ac:dyDescent="0.25">
      <c r="A19" s="79"/>
      <c r="B19" s="22">
        <f t="shared" si="0"/>
        <v>52525</v>
      </c>
      <c r="C19" s="23">
        <f t="shared" si="8"/>
        <v>14</v>
      </c>
      <c r="D19" s="24">
        <v>456.06</v>
      </c>
      <c r="E19" s="23">
        <v>25</v>
      </c>
      <c r="F19" s="28">
        <f t="shared" si="9"/>
        <v>-2.4000000000000909E-3</v>
      </c>
      <c r="G19" s="25">
        <v>456.16</v>
      </c>
      <c r="H19" s="29">
        <f t="shared" si="10"/>
        <v>6.4000000000010004E-3</v>
      </c>
      <c r="I19" s="27">
        <f t="shared" si="4"/>
        <v>1.2000000000002728</v>
      </c>
      <c r="J19" s="45">
        <v>3.5</v>
      </c>
      <c r="K19" s="45">
        <f t="shared" si="26"/>
        <v>0.20000000000027285</v>
      </c>
      <c r="L19" s="45">
        <v>3</v>
      </c>
      <c r="M19" s="45"/>
      <c r="N19" s="45">
        <v>1.5</v>
      </c>
      <c r="O19" s="46"/>
      <c r="P19" s="79"/>
      <c r="Q19" s="22">
        <f t="shared" si="1"/>
        <v>52525</v>
      </c>
      <c r="R19" s="23">
        <f t="shared" si="12"/>
        <v>40</v>
      </c>
      <c r="S19" s="24">
        <v>456.32</v>
      </c>
      <c r="T19" s="23">
        <v>25</v>
      </c>
      <c r="U19" s="28">
        <f t="shared" si="13"/>
        <v>-2.7999999999997272E-3</v>
      </c>
      <c r="V19" s="25">
        <f t="shared" si="27"/>
        <v>456.39120000000003</v>
      </c>
      <c r="W19" s="29">
        <f t="shared" si="14"/>
        <v>-8.9999999999690772E-4</v>
      </c>
      <c r="X19" s="27">
        <f t="shared" si="6"/>
        <v>0.85440000000039618</v>
      </c>
      <c r="Y19" s="45">
        <v>4</v>
      </c>
      <c r="Z19" s="45">
        <f t="shared" si="29"/>
        <v>0.35440000000039618</v>
      </c>
      <c r="AA19" s="45">
        <v>3</v>
      </c>
      <c r="AB19" s="45"/>
      <c r="AC19" s="45">
        <v>1.5</v>
      </c>
      <c r="AD19" s="47"/>
      <c r="AE19" s="79"/>
      <c r="AF19" s="22">
        <f t="shared" si="2"/>
        <v>52525</v>
      </c>
      <c r="AG19" s="23">
        <f t="shared" si="15"/>
        <v>66</v>
      </c>
      <c r="AH19" s="25">
        <v>454.94</v>
      </c>
      <c r="AI19" s="23">
        <v>25</v>
      </c>
      <c r="AJ19" s="28">
        <f t="shared" si="16"/>
        <v>-1.7599999999999907E-2</v>
      </c>
      <c r="AK19" s="57">
        <v>455.91</v>
      </c>
      <c r="AL19" s="29">
        <f t="shared" si="17"/>
        <v>-8.9999999999690772E-4</v>
      </c>
      <c r="AM19" s="27">
        <f t="shared" si="7"/>
        <v>11.640000000000327</v>
      </c>
      <c r="AN19" s="45"/>
      <c r="AO19" s="45">
        <f t="shared" si="28"/>
        <v>7.1400000000003274</v>
      </c>
      <c r="AP19" s="45">
        <v>3</v>
      </c>
      <c r="AQ19" s="45"/>
      <c r="AR19" s="58">
        <v>1.5</v>
      </c>
      <c r="AS19" s="76"/>
      <c r="AT19" s="60"/>
      <c r="AV19" s="67">
        <f t="shared" si="18"/>
        <v>19.173611111111111</v>
      </c>
      <c r="AW19" s="12">
        <f t="shared" si="19"/>
        <v>17.669177777777545</v>
      </c>
      <c r="AX19" s="12">
        <f t="shared" si="20"/>
        <v>23.833333333333332</v>
      </c>
      <c r="AY19" s="12">
        <f t="shared" si="21"/>
        <v>0</v>
      </c>
      <c r="AZ19" s="69">
        <f t="shared" si="22"/>
        <v>11.916666666666666</v>
      </c>
    </row>
    <row r="20" spans="1:52" x14ac:dyDescent="0.25">
      <c r="A20" s="79"/>
      <c r="B20" s="22">
        <f t="shared" si="0"/>
        <v>52550</v>
      </c>
      <c r="C20" s="23">
        <f t="shared" si="8"/>
        <v>15</v>
      </c>
      <c r="D20" s="24">
        <v>456</v>
      </c>
      <c r="E20" s="23">
        <v>25</v>
      </c>
      <c r="F20" s="28">
        <f t="shared" si="9"/>
        <v>-2.4000000000000909E-3</v>
      </c>
      <c r="G20" s="25">
        <v>456.17</v>
      </c>
      <c r="H20" s="29">
        <f t="shared" si="10"/>
        <v>3.9999999999963622E-4</v>
      </c>
      <c r="I20" s="27">
        <f t="shared" si="4"/>
        <v>2.040000000000191</v>
      </c>
      <c r="J20" s="45">
        <v>2.5</v>
      </c>
      <c r="K20" s="45">
        <f t="shared" si="26"/>
        <v>4.0000000000190994E-2</v>
      </c>
      <c r="L20" s="45">
        <v>3</v>
      </c>
      <c r="M20" s="45"/>
      <c r="N20" s="45">
        <v>1.5</v>
      </c>
      <c r="O20" s="46"/>
      <c r="P20" s="79"/>
      <c r="Q20" s="22">
        <f t="shared" si="1"/>
        <v>52550</v>
      </c>
      <c r="R20" s="23">
        <f t="shared" si="12"/>
        <v>41</v>
      </c>
      <c r="S20" s="24">
        <v>456.25</v>
      </c>
      <c r="T20" s="23">
        <v>25</v>
      </c>
      <c r="U20" s="28">
        <f t="shared" si="13"/>
        <v>-2.7999999999997272E-3</v>
      </c>
      <c r="V20" s="25">
        <f t="shared" si="27"/>
        <v>456.37100000000004</v>
      </c>
      <c r="W20" s="29">
        <f t="shared" si="14"/>
        <v>-8.0799999999953793E-4</v>
      </c>
      <c r="X20" s="27">
        <f t="shared" si="6"/>
        <v>1.4520000000004529</v>
      </c>
      <c r="Y20" s="45">
        <v>4</v>
      </c>
      <c r="Z20" s="45">
        <f t="shared" si="29"/>
        <v>0.95200000000045293</v>
      </c>
      <c r="AA20" s="45">
        <v>3</v>
      </c>
      <c r="AB20" s="45"/>
      <c r="AC20" s="45">
        <v>1.5</v>
      </c>
      <c r="AD20" s="47"/>
      <c r="AE20" s="79"/>
      <c r="AF20" s="22">
        <f t="shared" si="2"/>
        <v>52550</v>
      </c>
      <c r="AG20" s="23">
        <f t="shared" si="15"/>
        <v>67</v>
      </c>
      <c r="AH20" s="25">
        <v>455.23</v>
      </c>
      <c r="AI20" s="23">
        <v>25</v>
      </c>
      <c r="AJ20" s="28">
        <f t="shared" si="16"/>
        <v>1.1600000000000818E-2</v>
      </c>
      <c r="AK20" s="57">
        <f>AK19-0.02</f>
        <v>455.89000000000004</v>
      </c>
      <c r="AL20" s="29">
        <f t="shared" si="17"/>
        <v>-7.9999999999927243E-4</v>
      </c>
      <c r="AM20" s="27">
        <f t="shared" si="7"/>
        <v>7.9200000000003001</v>
      </c>
      <c r="AN20" s="45"/>
      <c r="AO20" s="45">
        <f t="shared" si="28"/>
        <v>3.4200000000003001</v>
      </c>
      <c r="AP20" s="45">
        <v>3</v>
      </c>
      <c r="AQ20" s="45"/>
      <c r="AR20" s="58">
        <v>1.5</v>
      </c>
      <c r="AS20" s="76"/>
      <c r="AT20" s="60"/>
      <c r="AV20" s="67">
        <f t="shared" si="18"/>
        <v>14.666666666666668</v>
      </c>
      <c r="AW20" s="12">
        <f t="shared" si="19"/>
        <v>20.850866666669162</v>
      </c>
      <c r="AX20" s="12">
        <f t="shared" si="20"/>
        <v>23.833333333333332</v>
      </c>
      <c r="AY20" s="12">
        <f t="shared" si="21"/>
        <v>0</v>
      </c>
      <c r="AZ20" s="69">
        <f t="shared" si="22"/>
        <v>11.916666666666666</v>
      </c>
    </row>
    <row r="21" spans="1:52" x14ac:dyDescent="0.25">
      <c r="A21" s="79"/>
      <c r="B21" s="22">
        <f t="shared" si="0"/>
        <v>52575</v>
      </c>
      <c r="C21" s="23">
        <f t="shared" si="8"/>
        <v>16</v>
      </c>
      <c r="D21" s="24">
        <v>455.9</v>
      </c>
      <c r="E21" s="23">
        <v>25</v>
      </c>
      <c r="F21" s="28">
        <f t="shared" si="9"/>
        <v>-4.0000000000009091E-3</v>
      </c>
      <c r="G21" s="25">
        <v>456.17</v>
      </c>
      <c r="H21" s="29">
        <f t="shared" si="10"/>
        <v>0</v>
      </c>
      <c r="I21" s="27">
        <f t="shared" si="4"/>
        <v>3.2400000000004638</v>
      </c>
      <c r="J21" s="45">
        <v>1.5</v>
      </c>
      <c r="K21" s="45">
        <f t="shared" si="26"/>
        <v>0.24000000000046384</v>
      </c>
      <c r="L21" s="45">
        <v>3</v>
      </c>
      <c r="M21" s="45"/>
      <c r="N21" s="45">
        <v>1.5</v>
      </c>
      <c r="O21" s="46"/>
      <c r="P21" s="79"/>
      <c r="Q21" s="22">
        <f t="shared" si="1"/>
        <v>52575</v>
      </c>
      <c r="R21" s="23">
        <f t="shared" si="12"/>
        <v>42</v>
      </c>
      <c r="S21" s="24">
        <v>456.13</v>
      </c>
      <c r="T21" s="23">
        <v>25</v>
      </c>
      <c r="U21" s="28">
        <f t="shared" si="13"/>
        <v>-4.8000000000001817E-3</v>
      </c>
      <c r="V21" s="25">
        <f t="shared" si="27"/>
        <v>456.35100000000006</v>
      </c>
      <c r="W21" s="29">
        <f t="shared" si="14"/>
        <v>-7.9999999999927243E-4</v>
      </c>
      <c r="X21" s="27">
        <f t="shared" si="6"/>
        <v>2.6520000000007258</v>
      </c>
      <c r="Y21" s="45">
        <v>2.5</v>
      </c>
      <c r="Z21" s="45">
        <f t="shared" si="29"/>
        <v>0.65200000000072578</v>
      </c>
      <c r="AA21" s="45">
        <v>3</v>
      </c>
      <c r="AB21" s="45"/>
      <c r="AC21" s="45">
        <v>1.5</v>
      </c>
      <c r="AD21" s="47"/>
      <c r="AE21" s="79"/>
      <c r="AF21" s="22">
        <f t="shared" si="2"/>
        <v>52575</v>
      </c>
      <c r="AG21" s="23">
        <f t="shared" si="15"/>
        <v>68</v>
      </c>
      <c r="AH21" s="25">
        <v>455.22</v>
      </c>
      <c r="AI21" s="23">
        <v>25</v>
      </c>
      <c r="AJ21" s="28">
        <f t="shared" si="16"/>
        <v>-3.9999999999963622E-4</v>
      </c>
      <c r="AK21" s="57">
        <f>AK20-0.02</f>
        <v>455.87000000000006</v>
      </c>
      <c r="AL21" s="29">
        <f t="shared" si="17"/>
        <v>-7.9999999999927243E-4</v>
      </c>
      <c r="AM21" s="27">
        <f t="shared" si="7"/>
        <v>7.8000000000004093</v>
      </c>
      <c r="AN21" s="45"/>
      <c r="AO21" s="45">
        <f t="shared" si="28"/>
        <v>3.3000000000004093</v>
      </c>
      <c r="AP21" s="45">
        <v>3</v>
      </c>
      <c r="AQ21" s="45"/>
      <c r="AR21" s="58">
        <v>1.5</v>
      </c>
      <c r="AS21" s="76"/>
      <c r="AT21" s="60"/>
      <c r="AV21" s="67">
        <f t="shared" si="18"/>
        <v>10.847222222222221</v>
      </c>
      <c r="AW21" s="12">
        <f t="shared" si="19"/>
        <v>14.132555555558737</v>
      </c>
      <c r="AX21" s="12">
        <f t="shared" si="20"/>
        <v>23.833333333333332</v>
      </c>
      <c r="AY21" s="12">
        <f t="shared" si="21"/>
        <v>0</v>
      </c>
      <c r="AZ21" s="69">
        <f t="shared" si="22"/>
        <v>11.916666666666666</v>
      </c>
    </row>
    <row r="22" spans="1:52" x14ac:dyDescent="0.25">
      <c r="A22" s="79"/>
      <c r="B22" s="22">
        <f t="shared" si="0"/>
        <v>52600</v>
      </c>
      <c r="C22" s="23">
        <f t="shared" si="8"/>
        <v>17</v>
      </c>
      <c r="D22" s="24">
        <v>455.83</v>
      </c>
      <c r="E22" s="23">
        <v>25</v>
      </c>
      <c r="F22" s="28">
        <f t="shared" si="9"/>
        <v>-2.7999999999997272E-3</v>
      </c>
      <c r="G22" s="25">
        <v>456.17</v>
      </c>
      <c r="H22" s="29">
        <f t="shared" si="10"/>
        <v>0</v>
      </c>
      <c r="I22" s="27">
        <f t="shared" si="4"/>
        <v>4.080000000000382</v>
      </c>
      <c r="J22" s="45">
        <v>1</v>
      </c>
      <c r="K22" s="45">
        <f t="shared" si="26"/>
        <v>0.58000000000038199</v>
      </c>
      <c r="L22" s="45">
        <v>3</v>
      </c>
      <c r="M22" s="45"/>
      <c r="N22" s="45">
        <v>1.5</v>
      </c>
      <c r="O22" s="46"/>
      <c r="P22" s="79"/>
      <c r="Q22" s="22">
        <f t="shared" si="1"/>
        <v>52600</v>
      </c>
      <c r="R22" s="23">
        <f t="shared" si="12"/>
        <v>43</v>
      </c>
      <c r="S22" s="24">
        <v>456.07</v>
      </c>
      <c r="T22" s="23">
        <v>25</v>
      </c>
      <c r="U22" s="28">
        <f t="shared" si="13"/>
        <v>-2.4000000000000909E-3</v>
      </c>
      <c r="V22" s="25">
        <f t="shared" si="27"/>
        <v>456.33080000000007</v>
      </c>
      <c r="W22" s="29">
        <f t="shared" si="14"/>
        <v>-8.0799999999953793E-4</v>
      </c>
      <c r="X22" s="27">
        <f t="shared" si="6"/>
        <v>3.1296000000008917</v>
      </c>
      <c r="Y22" s="45">
        <v>1.5</v>
      </c>
      <c r="Z22" s="45">
        <f t="shared" si="29"/>
        <v>0.12960000000089167</v>
      </c>
      <c r="AA22" s="45">
        <v>3</v>
      </c>
      <c r="AB22" s="45"/>
      <c r="AC22" s="45">
        <v>1.5</v>
      </c>
      <c r="AD22" s="47"/>
      <c r="AE22" s="79"/>
      <c r="AF22" s="22">
        <f t="shared" si="2"/>
        <v>52600</v>
      </c>
      <c r="AG22" s="23">
        <f t="shared" si="15"/>
        <v>69</v>
      </c>
      <c r="AH22" s="25">
        <v>455.24</v>
      </c>
      <c r="AI22" s="23">
        <v>25</v>
      </c>
      <c r="AJ22" s="28">
        <f t="shared" si="16"/>
        <v>7.9999999999927243E-4</v>
      </c>
      <c r="AK22" s="57">
        <f>AK21-0.02</f>
        <v>455.85000000000008</v>
      </c>
      <c r="AL22" s="29">
        <f t="shared" si="17"/>
        <v>-7.9999999999927243E-4</v>
      </c>
      <c r="AM22" s="27">
        <f t="shared" si="7"/>
        <v>7.3200000000008458</v>
      </c>
      <c r="AN22" s="45"/>
      <c r="AO22" s="45">
        <f t="shared" si="28"/>
        <v>2.8200000000008458</v>
      </c>
      <c r="AP22" s="45">
        <v>3</v>
      </c>
      <c r="AQ22" s="45"/>
      <c r="AR22" s="58">
        <v>1.5</v>
      </c>
      <c r="AS22" s="76"/>
      <c r="AT22" s="60"/>
      <c r="AV22" s="67">
        <f t="shared" si="18"/>
        <v>6.7222222222222223</v>
      </c>
      <c r="AW22" s="12">
        <f t="shared" si="19"/>
        <v>12.938688888893706</v>
      </c>
      <c r="AX22" s="12">
        <f t="shared" si="20"/>
        <v>23.833333333333332</v>
      </c>
      <c r="AY22" s="12">
        <f t="shared" si="21"/>
        <v>0</v>
      </c>
      <c r="AZ22" s="69">
        <f t="shared" si="22"/>
        <v>11.916666666666666</v>
      </c>
    </row>
    <row r="23" spans="1:52" x14ac:dyDescent="0.25">
      <c r="A23" s="79"/>
      <c r="B23" s="22">
        <f t="shared" si="0"/>
        <v>52625</v>
      </c>
      <c r="C23" s="23">
        <f t="shared" si="8"/>
        <v>18</v>
      </c>
      <c r="D23" s="24">
        <v>455.85</v>
      </c>
      <c r="E23" s="23">
        <v>25</v>
      </c>
      <c r="F23" s="28">
        <f t="shared" si="9"/>
        <v>8.0000000000154611E-4</v>
      </c>
      <c r="G23" s="25">
        <v>456.06</v>
      </c>
      <c r="H23" s="29">
        <f t="shared" si="10"/>
        <v>-4.4000000000005458E-3</v>
      </c>
      <c r="I23" s="27">
        <f t="shared" si="4"/>
        <v>2.5199999999997544</v>
      </c>
      <c r="J23" s="45">
        <v>1</v>
      </c>
      <c r="K23" s="45"/>
      <c r="L23" s="45">
        <v>0</v>
      </c>
      <c r="M23" s="45">
        <f>I23+J23-N23</f>
        <v>2.0199999999997544</v>
      </c>
      <c r="N23" s="45">
        <v>1.5</v>
      </c>
      <c r="O23" s="46"/>
      <c r="P23" s="79"/>
      <c r="Q23" s="22">
        <f t="shared" si="1"/>
        <v>52625</v>
      </c>
      <c r="R23" s="23">
        <f t="shared" si="12"/>
        <v>44</v>
      </c>
      <c r="S23" s="24">
        <v>456.1</v>
      </c>
      <c r="T23" s="23">
        <v>25</v>
      </c>
      <c r="U23" s="28">
        <f t="shared" si="13"/>
        <v>1.2000000000011823E-3</v>
      </c>
      <c r="V23" s="25">
        <v>456.3</v>
      </c>
      <c r="W23" s="29">
        <f t="shared" si="14"/>
        <v>-1.2320000000022445E-3</v>
      </c>
      <c r="X23" s="27">
        <f t="shared" si="6"/>
        <v>2.3999999999998636</v>
      </c>
      <c r="Y23" s="45">
        <v>1</v>
      </c>
      <c r="Z23" s="45">
        <f t="shared" si="29"/>
        <v>1.8999999999998636</v>
      </c>
      <c r="AA23" s="45">
        <v>0</v>
      </c>
      <c r="AB23" s="45">
        <f>X23+Y23-AC23</f>
        <v>1.8999999999998636</v>
      </c>
      <c r="AC23" s="45">
        <v>1.5</v>
      </c>
      <c r="AD23" s="47"/>
      <c r="AE23" s="79"/>
      <c r="AF23" s="22">
        <f t="shared" si="2"/>
        <v>52625</v>
      </c>
      <c r="AG23" s="23">
        <f t="shared" si="15"/>
        <v>70</v>
      </c>
      <c r="AH23" s="25">
        <v>455.2</v>
      </c>
      <c r="AI23" s="23">
        <v>25</v>
      </c>
      <c r="AJ23" s="28">
        <f t="shared" si="16"/>
        <v>-1.6000000000008186E-3</v>
      </c>
      <c r="AK23" s="57">
        <v>455.82</v>
      </c>
      <c r="AL23" s="29">
        <f t="shared" si="17"/>
        <v>-1.2000000000034561E-3</v>
      </c>
      <c r="AM23" s="27">
        <f t="shared" si="7"/>
        <v>7.4400000000000546</v>
      </c>
      <c r="AN23" s="45"/>
      <c r="AO23" s="45">
        <f t="shared" si="28"/>
        <v>2.9400000000000546</v>
      </c>
      <c r="AP23" s="45">
        <v>3</v>
      </c>
      <c r="AQ23" s="45"/>
      <c r="AR23" s="58">
        <v>1.5</v>
      </c>
      <c r="AS23" s="76"/>
      <c r="AT23" s="60"/>
      <c r="AV23" s="67">
        <f t="shared" si="18"/>
        <v>4.7361111111111107</v>
      </c>
      <c r="AW23" s="12">
        <f t="shared" si="19"/>
        <v>13.129355555558364</v>
      </c>
      <c r="AX23" s="12">
        <f t="shared" si="20"/>
        <v>17.416666666666668</v>
      </c>
      <c r="AY23" s="12">
        <f t="shared" si="21"/>
        <v>4.2105555555551302</v>
      </c>
      <c r="AZ23" s="69">
        <f t="shared" si="22"/>
        <v>11.916666666666666</v>
      </c>
    </row>
    <row r="24" spans="1:52" x14ac:dyDescent="0.25">
      <c r="A24" s="79"/>
      <c r="B24" s="22">
        <f t="shared" si="0"/>
        <v>52650</v>
      </c>
      <c r="C24" s="23">
        <f t="shared" si="8"/>
        <v>19</v>
      </c>
      <c r="D24" s="24">
        <v>455.88</v>
      </c>
      <c r="E24" s="23">
        <v>25</v>
      </c>
      <c r="F24" s="28">
        <f t="shared" si="9"/>
        <v>1.1999999999989085E-3</v>
      </c>
      <c r="G24" s="25">
        <v>456.05</v>
      </c>
      <c r="H24" s="29">
        <f t="shared" si="10"/>
        <v>-3.9999999999963622E-4</v>
      </c>
      <c r="I24" s="27">
        <f t="shared" si="4"/>
        <v>2.040000000000191</v>
      </c>
      <c r="J24" s="45">
        <v>1</v>
      </c>
      <c r="K24" s="45"/>
      <c r="L24" s="45"/>
      <c r="M24" s="45">
        <f t="shared" ref="M24:M31" si="30">I24+J24-N24</f>
        <v>1.540000000000191</v>
      </c>
      <c r="N24" s="45">
        <v>1.5</v>
      </c>
      <c r="O24" s="48" t="s">
        <v>23</v>
      </c>
      <c r="P24" s="79"/>
      <c r="Q24" s="22">
        <f t="shared" si="1"/>
        <v>52650</v>
      </c>
      <c r="R24" s="23">
        <f t="shared" si="12"/>
        <v>45</v>
      </c>
      <c r="S24" s="24">
        <v>456.12</v>
      </c>
      <c r="T24" s="23">
        <v>25</v>
      </c>
      <c r="U24" s="28">
        <f t="shared" si="13"/>
        <v>7.9999999999927243E-4</v>
      </c>
      <c r="V24" s="25">
        <v>456.29</v>
      </c>
      <c r="W24" s="29">
        <f t="shared" si="14"/>
        <v>-3.9999999999963622E-4</v>
      </c>
      <c r="X24" s="27">
        <f t="shared" si="6"/>
        <v>2.040000000000191</v>
      </c>
      <c r="Y24" s="45">
        <v>1</v>
      </c>
      <c r="Z24" s="45"/>
      <c r="AA24" s="45"/>
      <c r="AB24" s="45">
        <f t="shared" ref="AB24:AB31" si="31">X24+Y24-AC24</f>
        <v>1.540000000000191</v>
      </c>
      <c r="AC24" s="45">
        <v>1.5</v>
      </c>
      <c r="AD24" s="49" t="s">
        <v>23</v>
      </c>
      <c r="AE24" s="79"/>
      <c r="AF24" s="22">
        <f t="shared" si="2"/>
        <v>52650</v>
      </c>
      <c r="AG24" s="23">
        <f t="shared" si="15"/>
        <v>71</v>
      </c>
      <c r="AH24" s="25">
        <v>455.2</v>
      </c>
      <c r="AI24" s="23">
        <v>25</v>
      </c>
      <c r="AJ24" s="28">
        <f t="shared" si="16"/>
        <v>0</v>
      </c>
      <c r="AK24" s="57">
        <v>455.81</v>
      </c>
      <c r="AL24" s="29">
        <f t="shared" si="17"/>
        <v>-3.9999999999963622E-4</v>
      </c>
      <c r="AM24" s="27">
        <f t="shared" si="7"/>
        <v>7.3200000000001637</v>
      </c>
      <c r="AN24" s="45"/>
      <c r="AO24" s="45">
        <f t="shared" si="28"/>
        <v>2.8200000000001637</v>
      </c>
      <c r="AP24" s="45">
        <v>3</v>
      </c>
      <c r="AQ24" s="45"/>
      <c r="AR24" s="58">
        <v>1.5</v>
      </c>
      <c r="AS24" s="76"/>
      <c r="AT24" s="61" t="s">
        <v>23</v>
      </c>
      <c r="AV24" s="67">
        <f t="shared" si="18"/>
        <v>4.2777777777777777</v>
      </c>
      <c r="AW24" s="12">
        <f t="shared" si="19"/>
        <v>12.301666666666941</v>
      </c>
      <c r="AX24" s="12">
        <f t="shared" si="20"/>
        <v>11</v>
      </c>
      <c r="AY24" s="12">
        <f t="shared" si="21"/>
        <v>7.5044444444444274</v>
      </c>
      <c r="AZ24" s="69">
        <f t="shared" si="22"/>
        <v>11.916666666666666</v>
      </c>
    </row>
    <row r="25" spans="1:52" x14ac:dyDescent="0.25">
      <c r="A25" s="79"/>
      <c r="B25" s="22">
        <f t="shared" si="0"/>
        <v>52675</v>
      </c>
      <c r="C25" s="23">
        <f t="shared" si="8"/>
        <v>20</v>
      </c>
      <c r="D25" s="24">
        <v>455.92</v>
      </c>
      <c r="E25" s="23">
        <v>25</v>
      </c>
      <c r="F25" s="28">
        <f t="shared" si="9"/>
        <v>1.6000000000008186E-3</v>
      </c>
      <c r="G25" s="25">
        <v>456.1</v>
      </c>
      <c r="H25" s="29">
        <f t="shared" si="10"/>
        <v>2.0000000000004545E-3</v>
      </c>
      <c r="I25" s="27">
        <f t="shared" si="4"/>
        <v>2.1600000000000819</v>
      </c>
      <c r="J25" s="45">
        <v>1</v>
      </c>
      <c r="K25" s="45"/>
      <c r="L25" s="45"/>
      <c r="M25" s="45">
        <f t="shared" si="30"/>
        <v>1.6600000000000819</v>
      </c>
      <c r="N25" s="45">
        <v>1.5</v>
      </c>
      <c r="O25" s="46"/>
      <c r="P25" s="79"/>
      <c r="Q25" s="22">
        <f t="shared" si="1"/>
        <v>52675</v>
      </c>
      <c r="R25" s="23">
        <f t="shared" si="12"/>
        <v>46</v>
      </c>
      <c r="S25" s="24">
        <v>456.08</v>
      </c>
      <c r="T25" s="23">
        <v>25</v>
      </c>
      <c r="U25" s="28">
        <f t="shared" si="13"/>
        <v>-1.6000000000008186E-3</v>
      </c>
      <c r="V25" s="25">
        <v>456.34</v>
      </c>
      <c r="W25" s="29">
        <f t="shared" si="14"/>
        <v>1.9999999999981812E-3</v>
      </c>
      <c r="X25" s="27">
        <f t="shared" si="6"/>
        <v>3.1199999999998909</v>
      </c>
      <c r="Y25" s="45">
        <v>1</v>
      </c>
      <c r="Z25" s="45"/>
      <c r="AA25" s="45"/>
      <c r="AB25" s="45">
        <f t="shared" si="31"/>
        <v>2.6199999999998909</v>
      </c>
      <c r="AC25" s="45">
        <v>1.5</v>
      </c>
      <c r="AD25" s="47"/>
      <c r="AE25" s="79"/>
      <c r="AF25" s="22">
        <f t="shared" si="2"/>
        <v>52675</v>
      </c>
      <c r="AG25" s="23">
        <f t="shared" si="15"/>
        <v>72</v>
      </c>
      <c r="AH25" s="25">
        <v>455.14</v>
      </c>
      <c r="AI25" s="23">
        <v>25</v>
      </c>
      <c r="AJ25" s="28">
        <f t="shared" si="16"/>
        <v>-2.4000000000000909E-3</v>
      </c>
      <c r="AK25" s="57">
        <v>455.86</v>
      </c>
      <c r="AL25" s="29">
        <f t="shared" si="17"/>
        <v>2.0000000000004545E-3</v>
      </c>
      <c r="AM25" s="27">
        <f t="shared" si="7"/>
        <v>8.6400000000003274</v>
      </c>
      <c r="AN25" s="45"/>
      <c r="AO25" s="45">
        <f t="shared" si="28"/>
        <v>4.1400000000003274</v>
      </c>
      <c r="AP25" s="45">
        <v>3</v>
      </c>
      <c r="AQ25" s="45"/>
      <c r="AR25" s="58">
        <v>1.5</v>
      </c>
      <c r="AS25" s="76"/>
      <c r="AT25" s="60"/>
      <c r="AV25" s="67">
        <f t="shared" si="18"/>
        <v>4.2777777777777777</v>
      </c>
      <c r="AW25" s="12">
        <f t="shared" si="19"/>
        <v>12.7600000000009</v>
      </c>
      <c r="AX25" s="12">
        <f t="shared" si="20"/>
        <v>11</v>
      </c>
      <c r="AY25" s="12">
        <f t="shared" si="21"/>
        <v>7.7244444444448526</v>
      </c>
      <c r="AZ25" s="69">
        <f t="shared" si="22"/>
        <v>11.916666666666666</v>
      </c>
    </row>
    <row r="26" spans="1:52" x14ac:dyDescent="0.25">
      <c r="A26" s="79"/>
      <c r="B26" s="22">
        <f t="shared" si="0"/>
        <v>52700</v>
      </c>
      <c r="C26" s="23">
        <f t="shared" si="8"/>
        <v>21</v>
      </c>
      <c r="D26" s="24">
        <v>456.04</v>
      </c>
      <c r="E26" s="23">
        <v>25</v>
      </c>
      <c r="F26" s="28">
        <f t="shared" si="9"/>
        <v>4.8000000000001817E-3</v>
      </c>
      <c r="G26" s="25">
        <v>456.15</v>
      </c>
      <c r="H26" s="29">
        <f t="shared" si="10"/>
        <v>1.9999999999981812E-3</v>
      </c>
      <c r="I26" s="27">
        <f t="shared" si="4"/>
        <v>1.3199999999994816</v>
      </c>
      <c r="J26" s="45">
        <v>1</v>
      </c>
      <c r="K26" s="45"/>
      <c r="L26" s="45"/>
      <c r="M26" s="45">
        <f t="shared" si="30"/>
        <v>0.81999999999948159</v>
      </c>
      <c r="N26" s="45">
        <v>1.5</v>
      </c>
      <c r="O26" s="46"/>
      <c r="P26" s="79"/>
      <c r="Q26" s="22">
        <f t="shared" si="1"/>
        <v>52700</v>
      </c>
      <c r="R26" s="23">
        <f t="shared" si="12"/>
        <v>47</v>
      </c>
      <c r="S26" s="24">
        <v>456.22</v>
      </c>
      <c r="T26" s="23">
        <v>25</v>
      </c>
      <c r="U26" s="28">
        <f t="shared" si="13"/>
        <v>5.6000000000017277E-3</v>
      </c>
      <c r="V26" s="25">
        <v>456.39</v>
      </c>
      <c r="W26" s="29">
        <f t="shared" si="14"/>
        <v>2.0000000000004545E-3</v>
      </c>
      <c r="X26" s="27">
        <f t="shared" si="6"/>
        <v>2.0399999999995089</v>
      </c>
      <c r="Y26" s="45">
        <v>1</v>
      </c>
      <c r="Z26" s="45"/>
      <c r="AA26" s="45"/>
      <c r="AB26" s="45">
        <f t="shared" si="31"/>
        <v>1.5399999999995089</v>
      </c>
      <c r="AC26" s="45">
        <v>1.5</v>
      </c>
      <c r="AD26" s="47"/>
      <c r="AE26" s="79"/>
      <c r="AF26" s="22">
        <f t="shared" si="2"/>
        <v>52700</v>
      </c>
      <c r="AG26" s="23">
        <f t="shared" si="15"/>
        <v>73</v>
      </c>
      <c r="AH26" s="25">
        <v>455.36</v>
      </c>
      <c r="AI26" s="23">
        <v>25</v>
      </c>
      <c r="AJ26" s="28">
        <f t="shared" si="16"/>
        <v>8.8000000000010917E-3</v>
      </c>
      <c r="AK26" s="57">
        <v>455.91</v>
      </c>
      <c r="AL26" s="29">
        <f t="shared" si="17"/>
        <v>2.0000000000004545E-3</v>
      </c>
      <c r="AM26" s="27">
        <f t="shared" si="7"/>
        <v>6.6000000000001364</v>
      </c>
      <c r="AN26" s="45"/>
      <c r="AO26" s="45">
        <f t="shared" si="28"/>
        <v>2.1000000000001364</v>
      </c>
      <c r="AP26" s="45">
        <v>3</v>
      </c>
      <c r="AQ26" s="45"/>
      <c r="AR26" s="58">
        <v>1.5</v>
      </c>
      <c r="AS26" s="76"/>
      <c r="AT26" s="60"/>
      <c r="AV26" s="67">
        <f t="shared" si="18"/>
        <v>4.2777777777777777</v>
      </c>
      <c r="AW26" s="12">
        <f t="shared" si="19"/>
        <v>11.44000000000085</v>
      </c>
      <c r="AX26" s="12">
        <f t="shared" si="20"/>
        <v>11</v>
      </c>
      <c r="AY26" s="12">
        <f t="shared" si="21"/>
        <v>6.8444444444433605</v>
      </c>
      <c r="AZ26" s="69">
        <f t="shared" si="22"/>
        <v>11.916666666666666</v>
      </c>
    </row>
    <row r="27" spans="1:52" x14ac:dyDescent="0.25">
      <c r="A27" s="79"/>
      <c r="B27" s="22">
        <f t="shared" si="0"/>
        <v>52725</v>
      </c>
      <c r="C27" s="23">
        <f t="shared" si="8"/>
        <v>22</v>
      </c>
      <c r="D27" s="24">
        <v>456.13</v>
      </c>
      <c r="E27" s="23">
        <v>25</v>
      </c>
      <c r="F27" s="28">
        <f t="shared" si="9"/>
        <v>3.5999999999989994E-3</v>
      </c>
      <c r="G27" s="25">
        <v>456.23</v>
      </c>
      <c r="H27" s="29">
        <f t="shared" si="10"/>
        <v>3.2000000000016373E-3</v>
      </c>
      <c r="I27" s="27">
        <f t="shared" si="4"/>
        <v>1.2000000000002728</v>
      </c>
      <c r="J27" s="45">
        <v>1</v>
      </c>
      <c r="K27" s="45"/>
      <c r="L27" s="45"/>
      <c r="M27" s="45">
        <f t="shared" si="30"/>
        <v>0.70000000000027285</v>
      </c>
      <c r="N27" s="45">
        <v>1.5</v>
      </c>
      <c r="O27" s="46"/>
      <c r="P27" s="79"/>
      <c r="Q27" s="22">
        <f t="shared" si="1"/>
        <v>52725</v>
      </c>
      <c r="R27" s="23">
        <f t="shared" si="12"/>
        <v>48</v>
      </c>
      <c r="S27" s="24">
        <v>456.31</v>
      </c>
      <c r="T27" s="23">
        <v>25</v>
      </c>
      <c r="U27" s="28">
        <f t="shared" si="13"/>
        <v>3.5999999999989994E-3</v>
      </c>
      <c r="V27" s="25">
        <v>456.46</v>
      </c>
      <c r="W27" s="29">
        <f t="shared" si="14"/>
        <v>2.7999999999997272E-3</v>
      </c>
      <c r="X27" s="27">
        <f t="shared" si="6"/>
        <v>1.7999999999997272</v>
      </c>
      <c r="Y27" s="45">
        <v>1</v>
      </c>
      <c r="Z27" s="45"/>
      <c r="AA27" s="45"/>
      <c r="AB27" s="45">
        <f t="shared" si="31"/>
        <v>1.2999999999997272</v>
      </c>
      <c r="AC27" s="45">
        <v>1.5</v>
      </c>
      <c r="AD27" s="47"/>
      <c r="AE27" s="79"/>
      <c r="AF27" s="22">
        <f t="shared" si="2"/>
        <v>52725</v>
      </c>
      <c r="AG27" s="23">
        <f t="shared" si="15"/>
        <v>74</v>
      </c>
      <c r="AH27" s="25">
        <v>455.46</v>
      </c>
      <c r="AI27" s="23">
        <v>25</v>
      </c>
      <c r="AJ27" s="28">
        <f t="shared" si="16"/>
        <v>3.9999999999986357E-3</v>
      </c>
      <c r="AK27" s="57">
        <v>455.98</v>
      </c>
      <c r="AL27" s="29">
        <f t="shared" si="17"/>
        <v>2.7999999999997272E-3</v>
      </c>
      <c r="AM27" s="27">
        <f t="shared" si="7"/>
        <v>6.2400000000004638</v>
      </c>
      <c r="AN27" s="45"/>
      <c r="AO27" s="45">
        <f t="shared" si="28"/>
        <v>1.7400000000004638</v>
      </c>
      <c r="AP27" s="45">
        <v>3</v>
      </c>
      <c r="AQ27" s="45"/>
      <c r="AR27" s="58">
        <v>1.5</v>
      </c>
      <c r="AS27" s="76"/>
      <c r="AT27" s="60"/>
      <c r="AV27" s="67">
        <f t="shared" si="18"/>
        <v>4.2777777777777777</v>
      </c>
      <c r="AW27" s="12">
        <f t="shared" si="19"/>
        <v>7.0400000000011014</v>
      </c>
      <c r="AX27" s="12">
        <f t="shared" si="20"/>
        <v>11</v>
      </c>
      <c r="AY27" s="12">
        <f t="shared" si="21"/>
        <v>4.4611111111101103</v>
      </c>
      <c r="AZ27" s="69">
        <f t="shared" si="22"/>
        <v>11.916666666666666</v>
      </c>
    </row>
    <row r="28" spans="1:52" x14ac:dyDescent="0.25">
      <c r="A28" s="79"/>
      <c r="B28" s="22">
        <f t="shared" si="0"/>
        <v>52750</v>
      </c>
      <c r="C28" s="23">
        <f t="shared" si="8"/>
        <v>23</v>
      </c>
      <c r="D28" s="24">
        <v>456.24</v>
      </c>
      <c r="E28" s="23">
        <v>25</v>
      </c>
      <c r="F28" s="28">
        <f t="shared" si="9"/>
        <v>4.4000000000005458E-3</v>
      </c>
      <c r="G28" s="25">
        <v>456.3</v>
      </c>
      <c r="H28" s="29">
        <f t="shared" si="10"/>
        <v>2.7999999999997272E-3</v>
      </c>
      <c r="I28" s="27">
        <f t="shared" si="4"/>
        <v>0.72000000000002728</v>
      </c>
      <c r="J28" s="45">
        <v>1</v>
      </c>
      <c r="K28" s="45"/>
      <c r="L28" s="45"/>
      <c r="M28" s="45">
        <f t="shared" si="30"/>
        <v>0.22000000000002728</v>
      </c>
      <c r="N28" s="45">
        <v>1.5</v>
      </c>
      <c r="O28" s="46"/>
      <c r="P28" s="79"/>
      <c r="Q28" s="22">
        <f t="shared" si="1"/>
        <v>52750</v>
      </c>
      <c r="R28" s="23">
        <f t="shared" si="12"/>
        <v>49</v>
      </c>
      <c r="S28" s="24">
        <v>456.41</v>
      </c>
      <c r="T28" s="23">
        <v>25</v>
      </c>
      <c r="U28" s="28">
        <f t="shared" si="13"/>
        <v>4.0000000000009091E-3</v>
      </c>
      <c r="V28" s="25">
        <v>456.54</v>
      </c>
      <c r="W28" s="29">
        <f t="shared" si="14"/>
        <v>3.2000000000016373E-3</v>
      </c>
      <c r="X28" s="27">
        <f t="shared" si="6"/>
        <v>1.5599999999999454</v>
      </c>
      <c r="Y28" s="45">
        <v>1</v>
      </c>
      <c r="Z28" s="45"/>
      <c r="AA28" s="45"/>
      <c r="AB28" s="45">
        <f t="shared" si="31"/>
        <v>1.0599999999999454</v>
      </c>
      <c r="AC28" s="45">
        <v>1.5</v>
      </c>
      <c r="AD28" s="47"/>
      <c r="AE28" s="79"/>
      <c r="AF28" s="22">
        <f t="shared" si="2"/>
        <v>52750</v>
      </c>
      <c r="AG28" s="23">
        <f t="shared" si="15"/>
        <v>75</v>
      </c>
      <c r="AH28" s="25">
        <v>455.67</v>
      </c>
      <c r="AI28" s="23">
        <v>25</v>
      </c>
      <c r="AJ28" s="28">
        <f t="shared" si="16"/>
        <v>8.4000000000014549E-3</v>
      </c>
      <c r="AK28" s="57">
        <v>456.06</v>
      </c>
      <c r="AL28" s="29">
        <f t="shared" si="17"/>
        <v>3.1999999999993635E-3</v>
      </c>
      <c r="AM28" s="27">
        <f t="shared" si="7"/>
        <v>4.6799999999998363</v>
      </c>
      <c r="AN28" s="45"/>
      <c r="AO28" s="45">
        <f t="shared" si="28"/>
        <v>0.17999999999983629</v>
      </c>
      <c r="AP28" s="45">
        <v>3</v>
      </c>
      <c r="AQ28" s="45"/>
      <c r="AR28" s="58">
        <v>1.5</v>
      </c>
      <c r="AS28" s="76"/>
      <c r="AT28" s="60"/>
      <c r="AV28" s="67">
        <f t="shared" si="18"/>
        <v>4.2777777777777777</v>
      </c>
      <c r="AW28" s="12">
        <f t="shared" si="19"/>
        <v>3.5200000000005507</v>
      </c>
      <c r="AX28" s="12">
        <f t="shared" si="20"/>
        <v>11</v>
      </c>
      <c r="AY28" s="12">
        <f t="shared" si="21"/>
        <v>3.2877777777778445</v>
      </c>
      <c r="AZ28" s="69">
        <f t="shared" si="22"/>
        <v>11.916666666666666</v>
      </c>
    </row>
    <row r="29" spans="1:52" x14ac:dyDescent="0.25">
      <c r="A29" s="79"/>
      <c r="B29" s="22">
        <f t="shared" si="0"/>
        <v>52775</v>
      </c>
      <c r="C29" s="23">
        <f t="shared" si="8"/>
        <v>24</v>
      </c>
      <c r="D29" s="24">
        <v>456.32</v>
      </c>
      <c r="E29" s="23">
        <v>25</v>
      </c>
      <c r="F29" s="28">
        <f t="shared" si="9"/>
        <v>3.1999999999993635E-3</v>
      </c>
      <c r="G29" s="25">
        <v>456.35</v>
      </c>
      <c r="H29" s="29">
        <f t="shared" si="10"/>
        <v>2.0000000000004545E-3</v>
      </c>
      <c r="I29" s="27">
        <f t="shared" si="4"/>
        <v>0.3600000000003547</v>
      </c>
      <c r="J29" s="45">
        <v>1.5</v>
      </c>
      <c r="K29" s="45"/>
      <c r="L29" s="45"/>
      <c r="M29" s="45">
        <f t="shared" si="30"/>
        <v>0.3600000000003547</v>
      </c>
      <c r="N29" s="45">
        <v>1.5</v>
      </c>
      <c r="O29" s="46"/>
      <c r="P29" s="79"/>
      <c r="Q29" s="22">
        <f t="shared" si="1"/>
        <v>52775</v>
      </c>
      <c r="R29" s="23">
        <f t="shared" si="12"/>
        <v>50</v>
      </c>
      <c r="S29" s="24">
        <v>456.49</v>
      </c>
      <c r="T29" s="23">
        <v>25</v>
      </c>
      <c r="U29" s="28">
        <f t="shared" si="13"/>
        <v>3.1999999999993635E-3</v>
      </c>
      <c r="V29" s="25">
        <v>456.59</v>
      </c>
      <c r="W29" s="29">
        <f t="shared" si="14"/>
        <v>1.9999999999981812E-3</v>
      </c>
      <c r="X29" s="27">
        <f t="shared" si="6"/>
        <v>1.1999999999995907</v>
      </c>
      <c r="Y29" s="45">
        <v>1</v>
      </c>
      <c r="Z29" s="45"/>
      <c r="AA29" s="45"/>
      <c r="AB29" s="45">
        <f t="shared" si="31"/>
        <v>0.69999999999959073</v>
      </c>
      <c r="AC29" s="45">
        <v>1.5</v>
      </c>
      <c r="AD29" s="47"/>
      <c r="AE29" s="79"/>
      <c r="AF29" s="22">
        <f t="shared" si="2"/>
        <v>52775</v>
      </c>
      <c r="AG29" s="23">
        <f t="shared" si="15"/>
        <v>76</v>
      </c>
      <c r="AH29" s="25">
        <v>455.68</v>
      </c>
      <c r="AI29" s="23">
        <v>25</v>
      </c>
      <c r="AJ29" s="28">
        <f t="shared" si="16"/>
        <v>3.9999999999963622E-4</v>
      </c>
      <c r="AK29" s="57">
        <v>456.11</v>
      </c>
      <c r="AL29" s="29">
        <f t="shared" si="17"/>
        <v>2.0000000000004545E-3</v>
      </c>
      <c r="AM29" s="27">
        <f t="shared" si="7"/>
        <v>5.1600000000000819</v>
      </c>
      <c r="AN29" s="45"/>
      <c r="AO29" s="45">
        <f t="shared" si="28"/>
        <v>0.66000000000008185</v>
      </c>
      <c r="AP29" s="45">
        <v>3</v>
      </c>
      <c r="AQ29" s="45"/>
      <c r="AR29" s="58">
        <v>1.5</v>
      </c>
      <c r="AS29" s="76"/>
      <c r="AT29" s="60"/>
      <c r="AV29" s="67">
        <f t="shared" si="18"/>
        <v>4.8888888888888884</v>
      </c>
      <c r="AW29" s="12">
        <f t="shared" si="19"/>
        <v>1.5399999999998499</v>
      </c>
      <c r="AX29" s="12">
        <f t="shared" si="20"/>
        <v>11</v>
      </c>
      <c r="AY29" s="12">
        <f t="shared" si="21"/>
        <v>2.3222222222222637</v>
      </c>
      <c r="AZ29" s="69">
        <f t="shared" si="22"/>
        <v>11.916666666666666</v>
      </c>
    </row>
    <row r="30" spans="1:52" x14ac:dyDescent="0.25">
      <c r="A30" s="79"/>
      <c r="B30" s="22">
        <f t="shared" si="0"/>
        <v>52800</v>
      </c>
      <c r="C30" s="23">
        <f t="shared" si="8"/>
        <v>25</v>
      </c>
      <c r="D30" s="24">
        <v>456.38</v>
      </c>
      <c r="E30" s="23">
        <v>25</v>
      </c>
      <c r="F30" s="28">
        <f t="shared" si="9"/>
        <v>2.4000000000000909E-3</v>
      </c>
      <c r="G30" s="25">
        <v>456.41</v>
      </c>
      <c r="H30" s="29">
        <f t="shared" si="10"/>
        <v>2.4000000000000909E-3</v>
      </c>
      <c r="I30" s="27">
        <f t="shared" si="4"/>
        <v>0.3600000000003547</v>
      </c>
      <c r="J30" s="45">
        <v>1.5</v>
      </c>
      <c r="K30" s="45"/>
      <c r="L30" s="45"/>
      <c r="M30" s="45">
        <f t="shared" si="30"/>
        <v>0.3600000000003547</v>
      </c>
      <c r="N30" s="45">
        <v>1.5</v>
      </c>
      <c r="O30" s="46"/>
      <c r="P30" s="79"/>
      <c r="Q30" s="22">
        <f t="shared" si="1"/>
        <v>52800</v>
      </c>
      <c r="R30" s="23">
        <f t="shared" si="12"/>
        <v>51</v>
      </c>
      <c r="S30" s="24">
        <v>456.56</v>
      </c>
      <c r="T30" s="23">
        <v>25</v>
      </c>
      <c r="U30" s="28">
        <f t="shared" si="13"/>
        <v>2.7999999999997272E-3</v>
      </c>
      <c r="V30" s="25">
        <v>456.68</v>
      </c>
      <c r="W30" s="29">
        <f t="shared" si="14"/>
        <v>3.6000000000012732E-3</v>
      </c>
      <c r="X30" s="27">
        <f t="shared" si="6"/>
        <v>1.4400000000000546</v>
      </c>
      <c r="Y30" s="45">
        <v>1</v>
      </c>
      <c r="Z30" s="45"/>
      <c r="AA30" s="45"/>
      <c r="AB30" s="45">
        <f t="shared" si="31"/>
        <v>0.94000000000005457</v>
      </c>
      <c r="AC30" s="45">
        <v>1.5</v>
      </c>
      <c r="AD30" s="47"/>
      <c r="AE30" s="79"/>
      <c r="AF30" s="22">
        <f t="shared" si="2"/>
        <v>52800</v>
      </c>
      <c r="AG30" s="23">
        <f t="shared" si="15"/>
        <v>77</v>
      </c>
      <c r="AH30" s="25">
        <v>455.68</v>
      </c>
      <c r="AI30" s="23">
        <v>25</v>
      </c>
      <c r="AJ30" s="28">
        <f t="shared" si="16"/>
        <v>0</v>
      </c>
      <c r="AK30" s="57">
        <v>456.17</v>
      </c>
      <c r="AL30" s="29">
        <f t="shared" si="17"/>
        <v>2.4000000000000909E-3</v>
      </c>
      <c r="AM30" s="27">
        <f t="shared" si="7"/>
        <v>5.8800000000001091</v>
      </c>
      <c r="AN30" s="45"/>
      <c r="AO30" s="45">
        <f t="shared" si="28"/>
        <v>1.3800000000001091</v>
      </c>
      <c r="AP30" s="45">
        <v>3</v>
      </c>
      <c r="AQ30" s="45"/>
      <c r="AR30" s="58">
        <v>1.5</v>
      </c>
      <c r="AS30" s="76"/>
      <c r="AT30" s="60"/>
      <c r="AV30" s="67">
        <f t="shared" si="18"/>
        <v>5.5</v>
      </c>
      <c r="AW30" s="12">
        <f t="shared" si="19"/>
        <v>3.7400000000003506</v>
      </c>
      <c r="AX30" s="12">
        <f t="shared" si="20"/>
        <v>11</v>
      </c>
      <c r="AY30" s="12">
        <f t="shared" si="21"/>
        <v>2.3833333333338755</v>
      </c>
      <c r="AZ30" s="69">
        <f t="shared" si="22"/>
        <v>11.916666666666666</v>
      </c>
    </row>
    <row r="31" spans="1:52" ht="15.75" thickBot="1" x14ac:dyDescent="0.3">
      <c r="A31" s="80"/>
      <c r="B31" s="31">
        <f t="shared" si="0"/>
        <v>52825</v>
      </c>
      <c r="C31" s="32">
        <f t="shared" si="8"/>
        <v>26</v>
      </c>
      <c r="D31" s="33">
        <v>456.48</v>
      </c>
      <c r="E31" s="32">
        <v>25</v>
      </c>
      <c r="F31" s="34">
        <f t="shared" si="9"/>
        <v>4.0000000000009091E-3</v>
      </c>
      <c r="G31" s="35">
        <v>456.5</v>
      </c>
      <c r="H31" s="36">
        <f t="shared" si="10"/>
        <v>3.5999999999989994E-3</v>
      </c>
      <c r="I31" s="37">
        <f t="shared" si="4"/>
        <v>0.23999999999978172</v>
      </c>
      <c r="J31" s="50">
        <v>1.5</v>
      </c>
      <c r="K31" s="50"/>
      <c r="L31" s="50"/>
      <c r="M31" s="50">
        <f t="shared" si="30"/>
        <v>0.23999999999978172</v>
      </c>
      <c r="N31" s="50">
        <v>1.5</v>
      </c>
      <c r="O31" s="51"/>
      <c r="P31" s="80"/>
      <c r="Q31" s="31">
        <f t="shared" si="1"/>
        <v>52825</v>
      </c>
      <c r="R31" s="32">
        <f t="shared" si="12"/>
        <v>52</v>
      </c>
      <c r="S31" s="33">
        <v>456.67</v>
      </c>
      <c r="T31" s="32">
        <v>25</v>
      </c>
      <c r="U31" s="34">
        <f t="shared" si="13"/>
        <v>4.4000000000005458E-3</v>
      </c>
      <c r="V31" s="35">
        <v>456.74</v>
      </c>
      <c r="W31" s="36">
        <f t="shared" si="14"/>
        <v>2.4000000000000909E-3</v>
      </c>
      <c r="X31" s="37">
        <f t="shared" si="6"/>
        <v>0.83999999999991815</v>
      </c>
      <c r="Y31" s="50">
        <v>1</v>
      </c>
      <c r="Z31" s="50"/>
      <c r="AA31" s="50"/>
      <c r="AB31" s="50">
        <f t="shared" si="31"/>
        <v>0.33999999999991815</v>
      </c>
      <c r="AC31" s="50">
        <v>1.5</v>
      </c>
      <c r="AD31" s="52"/>
      <c r="AE31" s="80"/>
      <c r="AF31" s="31">
        <f t="shared" si="2"/>
        <v>52825</v>
      </c>
      <c r="AG31" s="32">
        <f t="shared" si="15"/>
        <v>78</v>
      </c>
      <c r="AH31" s="35">
        <v>455.65</v>
      </c>
      <c r="AI31" s="32">
        <v>25</v>
      </c>
      <c r="AJ31" s="34">
        <f t="shared" si="16"/>
        <v>-1.2000000000011823E-3</v>
      </c>
      <c r="AK31" s="62">
        <v>456.26</v>
      </c>
      <c r="AL31" s="36">
        <f t="shared" si="17"/>
        <v>3.5999999999989994E-3</v>
      </c>
      <c r="AM31" s="37">
        <f t="shared" si="7"/>
        <v>7.3200000000001637</v>
      </c>
      <c r="AN31" s="50"/>
      <c r="AO31" s="50">
        <f t="shared" si="28"/>
        <v>2.8200000000001637</v>
      </c>
      <c r="AP31" s="50">
        <v>3</v>
      </c>
      <c r="AQ31" s="50"/>
      <c r="AR31" s="63">
        <v>1.5</v>
      </c>
      <c r="AS31" s="77"/>
      <c r="AT31" s="64"/>
      <c r="AV31" s="67">
        <f t="shared" si="18"/>
        <v>5.5</v>
      </c>
      <c r="AW31" s="12">
        <f t="shared" si="19"/>
        <v>7.7000000000004993</v>
      </c>
      <c r="AX31" s="12">
        <f t="shared" si="20"/>
        <v>11</v>
      </c>
      <c r="AY31" s="12">
        <f t="shared" si="21"/>
        <v>1.9066666666668084</v>
      </c>
      <c r="AZ31" s="69">
        <f t="shared" si="22"/>
        <v>11.916666666666666</v>
      </c>
    </row>
    <row r="32" spans="1:52" ht="15.75" thickBot="1" x14ac:dyDescent="0.3">
      <c r="T32" s="1"/>
      <c r="AV32" s="70"/>
      <c r="AW32" s="13"/>
      <c r="AX32" s="13"/>
      <c r="AY32" s="13"/>
      <c r="AZ32" s="68"/>
    </row>
    <row r="33" spans="1:52" ht="23.25" customHeight="1" x14ac:dyDescent="0.3">
      <c r="A33" s="87" t="s">
        <v>2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9"/>
      <c r="T33" s="3"/>
      <c r="U33" s="4"/>
      <c r="V33" s="4"/>
      <c r="W33" s="4"/>
      <c r="X33" s="7"/>
      <c r="Y33" s="4"/>
      <c r="Z33" s="6"/>
      <c r="AA33" s="5"/>
      <c r="AB33" s="6"/>
      <c r="AC33" s="8"/>
      <c r="AD33" s="8"/>
      <c r="AU33" s="14" t="s">
        <v>24</v>
      </c>
      <c r="AV33" s="71">
        <f>SUM(AV7:AV32)</f>
        <v>210.29861111111109</v>
      </c>
      <c r="AW33" s="15">
        <f t="shared" ref="AW33:AZ33" si="32">SUM(AW7:AW32)</f>
        <v>240.67176222222071</v>
      </c>
      <c r="AX33" s="15">
        <f t="shared" si="32"/>
        <v>429</v>
      </c>
      <c r="AY33" s="15">
        <f t="shared" si="32"/>
        <v>67.922066666668584</v>
      </c>
      <c r="AZ33" s="72">
        <f t="shared" si="32"/>
        <v>297.91666666666663</v>
      </c>
    </row>
    <row r="34" spans="1:52" ht="14.65" customHeight="1" thickBot="1" x14ac:dyDescent="0.45">
      <c r="A34" s="90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2"/>
      <c r="T34" s="9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V34" s="73" t="s">
        <v>25</v>
      </c>
      <c r="AW34" s="74" t="s">
        <v>26</v>
      </c>
      <c r="AX34" s="74" t="s">
        <v>27</v>
      </c>
      <c r="AY34" s="74" t="s">
        <v>28</v>
      </c>
      <c r="AZ34" s="75" t="s">
        <v>29</v>
      </c>
    </row>
    <row r="35" spans="1:52" x14ac:dyDescent="0.25">
      <c r="A35" s="87" t="s">
        <v>30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9"/>
      <c r="T35" s="10"/>
    </row>
    <row r="36" spans="1:52" x14ac:dyDescent="0.25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5"/>
      <c r="T36" s="10"/>
    </row>
    <row r="37" spans="1:52" x14ac:dyDescent="0.25">
      <c r="A37" s="44" t="s">
        <v>9</v>
      </c>
      <c r="B37" s="96" t="s">
        <v>11</v>
      </c>
      <c r="C37" s="96"/>
      <c r="D37" s="96" t="s">
        <v>12</v>
      </c>
      <c r="E37" s="96"/>
      <c r="F37" s="40" t="s">
        <v>10</v>
      </c>
      <c r="G37" s="81" t="s">
        <v>13</v>
      </c>
      <c r="H37" s="81"/>
      <c r="I37" s="96" t="s">
        <v>14</v>
      </c>
      <c r="J37" s="96"/>
      <c r="K37" s="96" t="s">
        <v>15</v>
      </c>
      <c r="L37" s="96"/>
      <c r="M37" s="40" t="s">
        <v>10</v>
      </c>
      <c r="N37" s="81" t="s">
        <v>13</v>
      </c>
      <c r="O37" s="81"/>
      <c r="P37" s="96" t="s">
        <v>16</v>
      </c>
      <c r="Q37" s="96"/>
      <c r="R37" s="96" t="s">
        <v>17</v>
      </c>
      <c r="S37" s="101"/>
      <c r="T37" s="10"/>
    </row>
    <row r="38" spans="1:52" x14ac:dyDescent="0.25">
      <c r="A38" s="38">
        <v>52200</v>
      </c>
      <c r="B38" s="81">
        <f t="shared" ref="B38:B63" si="33">AG6</f>
        <v>53</v>
      </c>
      <c r="C38" s="81"/>
      <c r="D38" s="82">
        <f t="shared" ref="D38:D63" si="34">AK6</f>
        <v>457.33</v>
      </c>
      <c r="E38" s="83"/>
      <c r="F38" s="39">
        <v>24.12</v>
      </c>
      <c r="G38" s="84">
        <f t="shared" ref="G38:G63" si="35">(K38-D38)/F38</f>
        <v>-1.9900497512436208E-2</v>
      </c>
      <c r="H38" s="84"/>
      <c r="I38" s="81">
        <f t="shared" ref="I38:I63" si="36">R6</f>
        <v>27</v>
      </c>
      <c r="J38" s="81"/>
      <c r="K38" s="85">
        <f>V6</f>
        <v>456.85</v>
      </c>
      <c r="L38" s="81"/>
      <c r="M38" s="40">
        <v>11.53</v>
      </c>
      <c r="N38" s="84">
        <f>(R38-K38)/M38</f>
        <v>-1.9947961838683279E-2</v>
      </c>
      <c r="O38" s="84"/>
      <c r="P38" s="81">
        <f t="shared" ref="P38:P63" si="37">C6</f>
        <v>1</v>
      </c>
      <c r="Q38" s="81"/>
      <c r="R38" s="85">
        <f>G6</f>
        <v>456.62</v>
      </c>
      <c r="S38" s="86"/>
      <c r="T38" s="10"/>
    </row>
    <row r="39" spans="1:52" x14ac:dyDescent="0.25">
      <c r="A39" s="38">
        <f>A38+25</f>
        <v>52225</v>
      </c>
      <c r="B39" s="81">
        <f t="shared" si="33"/>
        <v>54</v>
      </c>
      <c r="C39" s="81"/>
      <c r="D39" s="82">
        <f t="shared" si="34"/>
        <v>457.34</v>
      </c>
      <c r="E39" s="83"/>
      <c r="F39" s="39">
        <v>24.12</v>
      </c>
      <c r="G39" s="84">
        <f t="shared" si="35"/>
        <v>-1.9999999999999345E-2</v>
      </c>
      <c r="H39" s="84"/>
      <c r="I39" s="81">
        <f t="shared" si="36"/>
        <v>28</v>
      </c>
      <c r="J39" s="81"/>
      <c r="K39" s="85">
        <f>D39-F39*0.02</f>
        <v>456.85759999999999</v>
      </c>
      <c r="L39" s="81"/>
      <c r="M39" s="40">
        <v>11.55</v>
      </c>
      <c r="N39" s="84">
        <f t="shared" ref="N39:N63" si="38">(R39-K39)/M39</f>
        <v>-1.9999999999999525E-2</v>
      </c>
      <c r="O39" s="84"/>
      <c r="P39" s="81">
        <f t="shared" si="37"/>
        <v>2</v>
      </c>
      <c r="Q39" s="81"/>
      <c r="R39" s="85">
        <f>K39-M39*0.02</f>
        <v>456.6266</v>
      </c>
      <c r="S39" s="86"/>
      <c r="T39" s="10"/>
    </row>
    <row r="40" spans="1:52" x14ac:dyDescent="0.25">
      <c r="A40" s="38">
        <f t="shared" ref="A40:A63" si="39">A39+25</f>
        <v>52250</v>
      </c>
      <c r="B40" s="81">
        <f t="shared" si="33"/>
        <v>55</v>
      </c>
      <c r="C40" s="81"/>
      <c r="D40" s="82">
        <f t="shared" si="34"/>
        <v>457.35</v>
      </c>
      <c r="E40" s="83"/>
      <c r="F40" s="39">
        <v>24.11</v>
      </c>
      <c r="G40" s="84">
        <f t="shared" si="35"/>
        <v>-1.9999999999999067E-2</v>
      </c>
      <c r="H40" s="84"/>
      <c r="I40" s="81">
        <f t="shared" si="36"/>
        <v>29</v>
      </c>
      <c r="J40" s="81"/>
      <c r="K40" s="85">
        <f>D40-F40*0.02</f>
        <v>456.86780000000005</v>
      </c>
      <c r="L40" s="81"/>
      <c r="M40" s="40">
        <v>11.57</v>
      </c>
      <c r="N40" s="84">
        <f t="shared" si="38"/>
        <v>-2.0000000000000677E-2</v>
      </c>
      <c r="O40" s="84"/>
      <c r="P40" s="81">
        <f t="shared" si="37"/>
        <v>3</v>
      </c>
      <c r="Q40" s="81"/>
      <c r="R40" s="85">
        <f t="shared" ref="R40:R41" si="40">K40-M40*0.02</f>
        <v>456.63640000000004</v>
      </c>
      <c r="S40" s="86"/>
      <c r="T40" s="10"/>
    </row>
    <row r="41" spans="1:52" x14ac:dyDescent="0.25">
      <c r="A41" s="38">
        <f t="shared" si="39"/>
        <v>52275</v>
      </c>
      <c r="B41" s="81">
        <f t="shared" si="33"/>
        <v>56</v>
      </c>
      <c r="C41" s="81"/>
      <c r="D41" s="82">
        <f t="shared" si="34"/>
        <v>457.36</v>
      </c>
      <c r="E41" s="83"/>
      <c r="F41" s="39">
        <v>24.11</v>
      </c>
      <c r="G41" s="84">
        <f t="shared" si="35"/>
        <v>-1.9999999999999067E-2</v>
      </c>
      <c r="H41" s="84"/>
      <c r="I41" s="81">
        <f t="shared" si="36"/>
        <v>30</v>
      </c>
      <c r="J41" s="81"/>
      <c r="K41" s="85">
        <f>D41-F41*0.02</f>
        <v>456.87780000000004</v>
      </c>
      <c r="L41" s="81"/>
      <c r="M41" s="40">
        <v>11.59</v>
      </c>
      <c r="N41" s="84">
        <f t="shared" si="38"/>
        <v>-2.0000000000001822E-2</v>
      </c>
      <c r="O41" s="84"/>
      <c r="P41" s="81">
        <f t="shared" si="37"/>
        <v>4</v>
      </c>
      <c r="Q41" s="81"/>
      <c r="R41" s="85">
        <f t="shared" si="40"/>
        <v>456.64600000000002</v>
      </c>
      <c r="S41" s="86"/>
      <c r="T41" s="10"/>
    </row>
    <row r="42" spans="1:52" x14ac:dyDescent="0.25">
      <c r="A42" s="38">
        <f t="shared" si="39"/>
        <v>52300</v>
      </c>
      <c r="B42" s="81">
        <f t="shared" si="33"/>
        <v>57</v>
      </c>
      <c r="C42" s="81"/>
      <c r="D42" s="82">
        <f t="shared" si="34"/>
        <v>457.37</v>
      </c>
      <c r="E42" s="83"/>
      <c r="F42" s="39">
        <v>24.1</v>
      </c>
      <c r="G42" s="84">
        <f t="shared" si="35"/>
        <v>-2.0000000000001149E-2</v>
      </c>
      <c r="H42" s="84"/>
      <c r="I42" s="81">
        <f t="shared" si="36"/>
        <v>31</v>
      </c>
      <c r="J42" s="81"/>
      <c r="K42" s="85">
        <f>D42-0.02*F42</f>
        <v>456.88799999999998</v>
      </c>
      <c r="L42" s="81"/>
      <c r="M42" s="40">
        <v>11.61</v>
      </c>
      <c r="N42" s="84">
        <f t="shared" si="38"/>
        <v>-1.9999999999998064E-2</v>
      </c>
      <c r="O42" s="84"/>
      <c r="P42" s="81">
        <f t="shared" si="37"/>
        <v>5</v>
      </c>
      <c r="Q42" s="81"/>
      <c r="R42" s="97">
        <f t="shared" ref="R42:R45" si="41">K42-M42*0.02</f>
        <v>456.6558</v>
      </c>
      <c r="S42" s="98"/>
      <c r="T42" s="10"/>
    </row>
    <row r="43" spans="1:52" x14ac:dyDescent="0.25">
      <c r="A43" s="38">
        <f t="shared" si="39"/>
        <v>52325</v>
      </c>
      <c r="B43" s="81">
        <f t="shared" si="33"/>
        <v>58</v>
      </c>
      <c r="C43" s="81"/>
      <c r="D43" s="82">
        <f t="shared" si="34"/>
        <v>457.38</v>
      </c>
      <c r="E43" s="83"/>
      <c r="F43" s="39">
        <v>24.1</v>
      </c>
      <c r="G43" s="84">
        <f t="shared" si="35"/>
        <v>-2.0000000000001149E-2</v>
      </c>
      <c r="H43" s="84"/>
      <c r="I43" s="81">
        <f t="shared" si="36"/>
        <v>32</v>
      </c>
      <c r="J43" s="81"/>
      <c r="K43" s="85">
        <f>D43-0.02*F43</f>
        <v>456.89799999999997</v>
      </c>
      <c r="L43" s="81"/>
      <c r="M43" s="40">
        <v>11.63</v>
      </c>
      <c r="N43" s="84">
        <f t="shared" si="38"/>
        <v>-1.9999999999999209E-2</v>
      </c>
      <c r="O43" s="84"/>
      <c r="P43" s="81">
        <f t="shared" si="37"/>
        <v>6</v>
      </c>
      <c r="Q43" s="81"/>
      <c r="R43" s="97">
        <f t="shared" si="41"/>
        <v>456.66539999999998</v>
      </c>
      <c r="S43" s="98"/>
      <c r="T43" s="10"/>
    </row>
    <row r="44" spans="1:52" x14ac:dyDescent="0.25">
      <c r="A44" s="38">
        <f t="shared" si="39"/>
        <v>52350</v>
      </c>
      <c r="B44" s="81">
        <f t="shared" si="33"/>
        <v>59</v>
      </c>
      <c r="C44" s="81"/>
      <c r="D44" s="82">
        <f t="shared" si="34"/>
        <v>457.39</v>
      </c>
      <c r="E44" s="83"/>
      <c r="F44" s="39">
        <v>24.09</v>
      </c>
      <c r="G44" s="84">
        <f t="shared" si="35"/>
        <v>-2.0000000000000875E-2</v>
      </c>
      <c r="H44" s="84"/>
      <c r="I44" s="81">
        <f t="shared" si="36"/>
        <v>33</v>
      </c>
      <c r="J44" s="81"/>
      <c r="K44" s="97">
        <f>D44-0.02*F44</f>
        <v>456.90819999999997</v>
      </c>
      <c r="L44" s="99"/>
      <c r="M44" s="40">
        <v>11.65</v>
      </c>
      <c r="N44" s="84">
        <f t="shared" si="38"/>
        <v>-2.0000000000000351E-2</v>
      </c>
      <c r="O44" s="84"/>
      <c r="P44" s="81">
        <f t="shared" si="37"/>
        <v>7</v>
      </c>
      <c r="Q44" s="81"/>
      <c r="R44" s="97">
        <f t="shared" si="41"/>
        <v>456.67519999999996</v>
      </c>
      <c r="S44" s="98"/>
      <c r="T44" s="10"/>
    </row>
    <row r="45" spans="1:52" x14ac:dyDescent="0.25">
      <c r="A45" s="38">
        <f t="shared" si="39"/>
        <v>52375</v>
      </c>
      <c r="B45" s="81">
        <f t="shared" si="33"/>
        <v>60</v>
      </c>
      <c r="C45" s="81"/>
      <c r="D45" s="82">
        <f t="shared" si="34"/>
        <v>457.28999999999996</v>
      </c>
      <c r="E45" s="83"/>
      <c r="F45" s="39">
        <v>24.09</v>
      </c>
      <c r="G45" s="84">
        <f t="shared" si="35"/>
        <v>-1.300000000000057E-2</v>
      </c>
      <c r="H45" s="84"/>
      <c r="I45" s="81">
        <f t="shared" si="36"/>
        <v>34</v>
      </c>
      <c r="J45" s="81"/>
      <c r="K45" s="97">
        <f>D45-0.013*F45</f>
        <v>456.97682999999995</v>
      </c>
      <c r="L45" s="99"/>
      <c r="M45" s="40">
        <v>11.66</v>
      </c>
      <c r="N45" s="84">
        <f t="shared" si="38"/>
        <v>-2.000000000000092E-2</v>
      </c>
      <c r="O45" s="84"/>
      <c r="P45" s="81">
        <f t="shared" si="37"/>
        <v>8</v>
      </c>
      <c r="Q45" s="81"/>
      <c r="R45" s="97">
        <f t="shared" si="41"/>
        <v>456.74362999999994</v>
      </c>
      <c r="S45" s="98"/>
      <c r="T45" s="10"/>
    </row>
    <row r="46" spans="1:52" x14ac:dyDescent="0.25">
      <c r="A46" s="38">
        <f t="shared" si="39"/>
        <v>52400</v>
      </c>
      <c r="B46" s="81">
        <f t="shared" si="33"/>
        <v>61</v>
      </c>
      <c r="C46" s="81"/>
      <c r="D46" s="82">
        <f t="shared" si="34"/>
        <v>456.98999999999995</v>
      </c>
      <c r="E46" s="83"/>
      <c r="F46" s="39">
        <v>24.08</v>
      </c>
      <c r="G46" s="100">
        <f t="shared" si="35"/>
        <v>-7.0000000000005648E-3</v>
      </c>
      <c r="H46" s="100"/>
      <c r="I46" s="81">
        <f t="shared" si="36"/>
        <v>35</v>
      </c>
      <c r="J46" s="81"/>
      <c r="K46" s="85">
        <f>D46-0.007*F46</f>
        <v>456.82143999999994</v>
      </c>
      <c r="L46" s="81"/>
      <c r="M46" s="40">
        <v>11.68</v>
      </c>
      <c r="N46" s="84">
        <f t="shared" si="38"/>
        <v>-2.0000000000002058E-2</v>
      </c>
      <c r="O46" s="84"/>
      <c r="P46" s="81">
        <f t="shared" si="37"/>
        <v>9</v>
      </c>
      <c r="Q46" s="81"/>
      <c r="R46" s="97">
        <f t="shared" ref="R46:R48" si="42">K46-M46*0.02</f>
        <v>456.58783999999991</v>
      </c>
      <c r="S46" s="98"/>
      <c r="T46" s="10"/>
    </row>
    <row r="47" spans="1:52" x14ac:dyDescent="0.25">
      <c r="A47" s="38">
        <f t="shared" si="39"/>
        <v>52425</v>
      </c>
      <c r="B47" s="81">
        <f t="shared" si="33"/>
        <v>62</v>
      </c>
      <c r="C47" s="81"/>
      <c r="D47" s="82">
        <f t="shared" si="34"/>
        <v>456.53999999999996</v>
      </c>
      <c r="E47" s="83"/>
      <c r="F47" s="39">
        <v>24.08</v>
      </c>
      <c r="G47" s="100">
        <f t="shared" si="35"/>
        <v>0</v>
      </c>
      <c r="H47" s="100"/>
      <c r="I47" s="81">
        <f t="shared" si="36"/>
        <v>36</v>
      </c>
      <c r="J47" s="81"/>
      <c r="K47" s="85">
        <f>D47-0*F47</f>
        <v>456.53999999999996</v>
      </c>
      <c r="L47" s="81"/>
      <c r="M47" s="40">
        <v>11.7</v>
      </c>
      <c r="N47" s="84">
        <f t="shared" si="38"/>
        <v>-1.9999999999998332E-2</v>
      </c>
      <c r="O47" s="84"/>
      <c r="P47" s="81">
        <f t="shared" si="37"/>
        <v>10</v>
      </c>
      <c r="Q47" s="81"/>
      <c r="R47" s="97">
        <f t="shared" si="42"/>
        <v>456.30599999999998</v>
      </c>
      <c r="S47" s="98"/>
      <c r="T47" s="10"/>
    </row>
    <row r="48" spans="1:52" x14ac:dyDescent="0.25">
      <c r="A48" s="38">
        <f t="shared" si="39"/>
        <v>52450</v>
      </c>
      <c r="B48" s="81">
        <f t="shared" si="33"/>
        <v>63</v>
      </c>
      <c r="C48" s="81"/>
      <c r="D48" s="82">
        <f t="shared" si="34"/>
        <v>456.28999999999996</v>
      </c>
      <c r="E48" s="83"/>
      <c r="F48" s="39">
        <v>24.07</v>
      </c>
      <c r="G48" s="100">
        <f t="shared" si="35"/>
        <v>7.0000000000008224E-3</v>
      </c>
      <c r="H48" s="100"/>
      <c r="I48" s="81">
        <f t="shared" si="36"/>
        <v>37</v>
      </c>
      <c r="J48" s="81"/>
      <c r="K48" s="85">
        <f>D48+0.007*F48</f>
        <v>456.45848999999998</v>
      </c>
      <c r="L48" s="81"/>
      <c r="M48" s="40">
        <v>11.72</v>
      </c>
      <c r="N48" s="84">
        <f t="shared" si="38"/>
        <v>-1.9999999999999463E-2</v>
      </c>
      <c r="O48" s="84"/>
      <c r="P48" s="81">
        <f t="shared" si="37"/>
        <v>11</v>
      </c>
      <c r="Q48" s="81"/>
      <c r="R48" s="97">
        <f t="shared" si="42"/>
        <v>456.22408999999999</v>
      </c>
      <c r="S48" s="98"/>
      <c r="T48" s="10"/>
    </row>
    <row r="49" spans="1:20" x14ac:dyDescent="0.25">
      <c r="A49" s="38">
        <f t="shared" si="39"/>
        <v>52475</v>
      </c>
      <c r="B49" s="81">
        <f t="shared" si="33"/>
        <v>64</v>
      </c>
      <c r="C49" s="81"/>
      <c r="D49" s="82">
        <f t="shared" si="34"/>
        <v>456.10249999999996</v>
      </c>
      <c r="E49" s="83"/>
      <c r="F49" s="39">
        <v>24.07</v>
      </c>
      <c r="G49" s="84">
        <f t="shared" si="35"/>
        <v>1.2999999999999503E-2</v>
      </c>
      <c r="H49" s="84"/>
      <c r="I49" s="81">
        <f t="shared" si="36"/>
        <v>38</v>
      </c>
      <c r="J49" s="81"/>
      <c r="K49" s="85">
        <f>D49+0.013*F49</f>
        <v>456.41540999999995</v>
      </c>
      <c r="L49" s="81"/>
      <c r="M49" s="40">
        <v>11.74</v>
      </c>
      <c r="N49" s="84">
        <f t="shared" si="38"/>
        <v>-2.0000000000000597E-2</v>
      </c>
      <c r="O49" s="84"/>
      <c r="P49" s="81">
        <f t="shared" si="37"/>
        <v>12</v>
      </c>
      <c r="Q49" s="81"/>
      <c r="R49" s="97">
        <f t="shared" ref="R49:R63" si="43">K49-M49*0.02</f>
        <v>456.18060999999994</v>
      </c>
      <c r="S49" s="98"/>
      <c r="T49" s="10"/>
    </row>
    <row r="50" spans="1:20" x14ac:dyDescent="0.25">
      <c r="A50" s="38">
        <f t="shared" si="39"/>
        <v>52500</v>
      </c>
      <c r="B50" s="81">
        <f t="shared" si="33"/>
        <v>65</v>
      </c>
      <c r="C50" s="81"/>
      <c r="D50" s="82">
        <f t="shared" si="34"/>
        <v>455.93249999999995</v>
      </c>
      <c r="E50" s="83"/>
      <c r="F50" s="39">
        <v>24.06</v>
      </c>
      <c r="G50" s="84">
        <f t="shared" si="35"/>
        <v>2.0000000000000049E-2</v>
      </c>
      <c r="H50" s="84"/>
      <c r="I50" s="81">
        <f t="shared" si="36"/>
        <v>39</v>
      </c>
      <c r="J50" s="81"/>
      <c r="K50" s="85">
        <f>D50+0.02*F50</f>
        <v>456.41369999999995</v>
      </c>
      <c r="L50" s="81"/>
      <c r="M50" s="40">
        <v>11.76</v>
      </c>
      <c r="N50" s="84">
        <f t="shared" si="38"/>
        <v>-2.0000000000001725E-2</v>
      </c>
      <c r="O50" s="84"/>
      <c r="P50" s="81">
        <f t="shared" si="37"/>
        <v>13</v>
      </c>
      <c r="Q50" s="81"/>
      <c r="R50" s="97">
        <f t="shared" si="43"/>
        <v>456.17849999999993</v>
      </c>
      <c r="S50" s="98"/>
      <c r="T50" s="10"/>
    </row>
    <row r="51" spans="1:20" x14ac:dyDescent="0.25">
      <c r="A51" s="38">
        <f t="shared" si="39"/>
        <v>52525</v>
      </c>
      <c r="B51" s="81">
        <f t="shared" si="33"/>
        <v>66</v>
      </c>
      <c r="C51" s="81"/>
      <c r="D51" s="82">
        <f t="shared" si="34"/>
        <v>455.91</v>
      </c>
      <c r="E51" s="83"/>
      <c r="F51" s="39">
        <v>24.06</v>
      </c>
      <c r="G51" s="84">
        <f t="shared" si="35"/>
        <v>2.0000000000000049E-2</v>
      </c>
      <c r="H51" s="84"/>
      <c r="I51" s="81">
        <f t="shared" si="36"/>
        <v>40</v>
      </c>
      <c r="J51" s="81"/>
      <c r="K51" s="85">
        <f t="shared" ref="K51:K63" si="44">D51+0.02*F51</f>
        <v>456.39120000000003</v>
      </c>
      <c r="L51" s="81"/>
      <c r="M51" s="40">
        <v>11.78</v>
      </c>
      <c r="N51" s="84">
        <f t="shared" si="38"/>
        <v>-1.9999999999998026E-2</v>
      </c>
      <c r="O51" s="84"/>
      <c r="P51" s="81">
        <f t="shared" si="37"/>
        <v>14</v>
      </c>
      <c r="Q51" s="81"/>
      <c r="R51" s="97">
        <f t="shared" si="43"/>
        <v>456.15560000000005</v>
      </c>
      <c r="S51" s="98"/>
      <c r="T51" s="10"/>
    </row>
    <row r="52" spans="1:20" x14ac:dyDescent="0.25">
      <c r="A52" s="38">
        <f t="shared" si="39"/>
        <v>52550</v>
      </c>
      <c r="B52" s="81">
        <f t="shared" si="33"/>
        <v>67</v>
      </c>
      <c r="C52" s="81"/>
      <c r="D52" s="82">
        <f t="shared" si="34"/>
        <v>455.89000000000004</v>
      </c>
      <c r="E52" s="83"/>
      <c r="F52" s="39">
        <v>24.05</v>
      </c>
      <c r="G52" s="84">
        <f t="shared" si="35"/>
        <v>1.9999999999999771E-2</v>
      </c>
      <c r="H52" s="84"/>
      <c r="I52" s="81">
        <f t="shared" si="36"/>
        <v>41</v>
      </c>
      <c r="J52" s="81"/>
      <c r="K52" s="85">
        <f t="shared" si="44"/>
        <v>456.37100000000004</v>
      </c>
      <c r="L52" s="81"/>
      <c r="M52" s="40">
        <v>11.79</v>
      </c>
      <c r="N52" s="84">
        <f t="shared" si="38"/>
        <v>-1.9999999999998588E-2</v>
      </c>
      <c r="O52" s="84"/>
      <c r="P52" s="81">
        <f t="shared" si="37"/>
        <v>15</v>
      </c>
      <c r="Q52" s="81"/>
      <c r="R52" s="97">
        <f t="shared" si="43"/>
        <v>456.13520000000005</v>
      </c>
      <c r="S52" s="98"/>
      <c r="T52" s="10"/>
    </row>
    <row r="53" spans="1:20" x14ac:dyDescent="0.25">
      <c r="A53" s="38">
        <f t="shared" si="39"/>
        <v>52575</v>
      </c>
      <c r="B53" s="81">
        <f t="shared" si="33"/>
        <v>68</v>
      </c>
      <c r="C53" s="81"/>
      <c r="D53" s="82">
        <f t="shared" si="34"/>
        <v>455.87000000000006</v>
      </c>
      <c r="E53" s="83"/>
      <c r="F53" s="39">
        <v>24.05</v>
      </c>
      <c r="G53" s="84">
        <f t="shared" si="35"/>
        <v>1.9999999999999771E-2</v>
      </c>
      <c r="H53" s="84"/>
      <c r="I53" s="81">
        <f t="shared" si="36"/>
        <v>42</v>
      </c>
      <c r="J53" s="81"/>
      <c r="K53" s="85">
        <f t="shared" si="44"/>
        <v>456.35100000000006</v>
      </c>
      <c r="L53" s="81"/>
      <c r="M53" s="40">
        <v>11.81</v>
      </c>
      <c r="N53" s="84">
        <f t="shared" si="38"/>
        <v>-1.9999999999999716E-2</v>
      </c>
      <c r="O53" s="84"/>
      <c r="P53" s="81">
        <f t="shared" si="37"/>
        <v>16</v>
      </c>
      <c r="Q53" s="81"/>
      <c r="R53" s="97">
        <f t="shared" si="43"/>
        <v>456.11480000000006</v>
      </c>
      <c r="S53" s="98"/>
      <c r="T53" s="10"/>
    </row>
    <row r="54" spans="1:20" x14ac:dyDescent="0.25">
      <c r="A54" s="38">
        <f t="shared" si="39"/>
        <v>52600</v>
      </c>
      <c r="B54" s="81">
        <f t="shared" si="33"/>
        <v>69</v>
      </c>
      <c r="C54" s="81"/>
      <c r="D54" s="82">
        <f t="shared" si="34"/>
        <v>455.85000000000008</v>
      </c>
      <c r="E54" s="83"/>
      <c r="F54" s="39">
        <v>24.04</v>
      </c>
      <c r="G54" s="84">
        <f t="shared" si="35"/>
        <v>1.9999999999999497E-2</v>
      </c>
      <c r="H54" s="84"/>
      <c r="I54" s="81">
        <f t="shared" si="36"/>
        <v>43</v>
      </c>
      <c r="J54" s="81"/>
      <c r="K54" s="85">
        <f t="shared" si="44"/>
        <v>456.33080000000007</v>
      </c>
      <c r="L54" s="81"/>
      <c r="M54" s="40">
        <v>11.83</v>
      </c>
      <c r="N54" s="84">
        <f t="shared" si="38"/>
        <v>-2.0000000000000837E-2</v>
      </c>
      <c r="O54" s="84"/>
      <c r="P54" s="81">
        <f t="shared" si="37"/>
        <v>17</v>
      </c>
      <c r="Q54" s="81"/>
      <c r="R54" s="97">
        <f t="shared" si="43"/>
        <v>456.09420000000006</v>
      </c>
      <c r="S54" s="98"/>
      <c r="T54" s="10"/>
    </row>
    <row r="55" spans="1:20" x14ac:dyDescent="0.25">
      <c r="A55" s="38">
        <f t="shared" si="39"/>
        <v>52625</v>
      </c>
      <c r="B55" s="81">
        <f t="shared" si="33"/>
        <v>70</v>
      </c>
      <c r="C55" s="81"/>
      <c r="D55" s="82">
        <f t="shared" si="34"/>
        <v>455.82</v>
      </c>
      <c r="E55" s="83"/>
      <c r="F55" s="39">
        <v>24.04</v>
      </c>
      <c r="G55" s="84">
        <f t="shared" si="35"/>
        <v>1.9999999999999497E-2</v>
      </c>
      <c r="H55" s="84"/>
      <c r="I55" s="81">
        <f t="shared" si="36"/>
        <v>44</v>
      </c>
      <c r="J55" s="81"/>
      <c r="K55" s="85">
        <f t="shared" si="44"/>
        <v>456.30079999999998</v>
      </c>
      <c r="L55" s="81"/>
      <c r="M55" s="40">
        <v>11.85</v>
      </c>
      <c r="N55" s="84">
        <f t="shared" si="38"/>
        <v>-2.0000000000001957E-2</v>
      </c>
      <c r="O55" s="84"/>
      <c r="P55" s="81">
        <f t="shared" si="37"/>
        <v>18</v>
      </c>
      <c r="Q55" s="81"/>
      <c r="R55" s="97">
        <f t="shared" si="43"/>
        <v>456.06379999999996</v>
      </c>
      <c r="S55" s="98"/>
      <c r="T55" s="10"/>
    </row>
    <row r="56" spans="1:20" x14ac:dyDescent="0.25">
      <c r="A56" s="38">
        <f t="shared" si="39"/>
        <v>52650</v>
      </c>
      <c r="B56" s="81">
        <f t="shared" si="33"/>
        <v>71</v>
      </c>
      <c r="C56" s="81"/>
      <c r="D56" s="82">
        <f t="shared" si="34"/>
        <v>455.81</v>
      </c>
      <c r="E56" s="83"/>
      <c r="F56" s="39">
        <v>24.03</v>
      </c>
      <c r="G56" s="84">
        <f t="shared" si="35"/>
        <v>1.999999999999922E-2</v>
      </c>
      <c r="H56" s="84"/>
      <c r="I56" s="81">
        <f t="shared" si="36"/>
        <v>45</v>
      </c>
      <c r="J56" s="81"/>
      <c r="K56" s="85">
        <f t="shared" si="44"/>
        <v>456.29059999999998</v>
      </c>
      <c r="L56" s="81"/>
      <c r="M56" s="40">
        <v>11.87</v>
      </c>
      <c r="N56" s="84">
        <f t="shared" si="38"/>
        <v>-1.9999999999998287E-2</v>
      </c>
      <c r="O56" s="84"/>
      <c r="P56" s="81">
        <f t="shared" si="37"/>
        <v>19</v>
      </c>
      <c r="Q56" s="81"/>
      <c r="R56" s="97">
        <f t="shared" si="43"/>
        <v>456.0532</v>
      </c>
      <c r="S56" s="98"/>
      <c r="T56" s="10"/>
    </row>
    <row r="57" spans="1:20" x14ac:dyDescent="0.25">
      <c r="A57" s="38">
        <f t="shared" si="39"/>
        <v>52675</v>
      </c>
      <c r="B57" s="81">
        <f t="shared" si="33"/>
        <v>72</v>
      </c>
      <c r="C57" s="81"/>
      <c r="D57" s="82">
        <f t="shared" si="34"/>
        <v>455.86</v>
      </c>
      <c r="E57" s="83"/>
      <c r="F57" s="39">
        <v>24.03</v>
      </c>
      <c r="G57" s="84">
        <f t="shared" si="35"/>
        <v>1.999999999999922E-2</v>
      </c>
      <c r="H57" s="84"/>
      <c r="I57" s="81">
        <f t="shared" si="36"/>
        <v>46</v>
      </c>
      <c r="J57" s="81"/>
      <c r="K57" s="85">
        <f t="shared" si="44"/>
        <v>456.34059999999999</v>
      </c>
      <c r="L57" s="81"/>
      <c r="M57" s="40">
        <v>11.89</v>
      </c>
      <c r="N57" s="84">
        <f t="shared" si="38"/>
        <v>-1.9999999999999404E-2</v>
      </c>
      <c r="O57" s="84"/>
      <c r="P57" s="81">
        <f t="shared" si="37"/>
        <v>20</v>
      </c>
      <c r="Q57" s="81"/>
      <c r="R57" s="97">
        <f t="shared" si="43"/>
        <v>456.1028</v>
      </c>
      <c r="S57" s="98"/>
      <c r="T57" s="10"/>
    </row>
    <row r="58" spans="1:20" x14ac:dyDescent="0.25">
      <c r="A58" s="38">
        <f t="shared" si="39"/>
        <v>52700</v>
      </c>
      <c r="B58" s="81">
        <f t="shared" si="33"/>
        <v>73</v>
      </c>
      <c r="C58" s="81"/>
      <c r="D58" s="82">
        <f t="shared" si="34"/>
        <v>455.91</v>
      </c>
      <c r="E58" s="83"/>
      <c r="F58" s="39">
        <v>24.02</v>
      </c>
      <c r="G58" s="84">
        <f t="shared" si="35"/>
        <v>1.9999999999998942E-2</v>
      </c>
      <c r="H58" s="84"/>
      <c r="I58" s="81">
        <f t="shared" si="36"/>
        <v>47</v>
      </c>
      <c r="J58" s="81"/>
      <c r="K58" s="85">
        <f t="shared" si="44"/>
        <v>456.3904</v>
      </c>
      <c r="L58" s="81"/>
      <c r="M58" s="40">
        <v>11.91</v>
      </c>
      <c r="N58" s="84">
        <f t="shared" si="38"/>
        <v>-2.0000000000000517E-2</v>
      </c>
      <c r="O58" s="84"/>
      <c r="P58" s="81">
        <f t="shared" si="37"/>
        <v>21</v>
      </c>
      <c r="Q58" s="81"/>
      <c r="R58" s="97">
        <f t="shared" si="43"/>
        <v>456.15219999999999</v>
      </c>
      <c r="S58" s="98"/>
      <c r="T58" s="10"/>
    </row>
    <row r="59" spans="1:20" x14ac:dyDescent="0.25">
      <c r="A59" s="38">
        <f t="shared" si="39"/>
        <v>52725</v>
      </c>
      <c r="B59" s="81">
        <f t="shared" si="33"/>
        <v>74</v>
      </c>
      <c r="C59" s="81"/>
      <c r="D59" s="82">
        <f t="shared" si="34"/>
        <v>455.98</v>
      </c>
      <c r="E59" s="83"/>
      <c r="F59" s="39">
        <v>24.02</v>
      </c>
      <c r="G59" s="84">
        <f t="shared" si="35"/>
        <v>1.9999999999998942E-2</v>
      </c>
      <c r="H59" s="84"/>
      <c r="I59" s="81">
        <f t="shared" si="36"/>
        <v>48</v>
      </c>
      <c r="J59" s="81"/>
      <c r="K59" s="85">
        <f t="shared" si="44"/>
        <v>456.46039999999999</v>
      </c>
      <c r="L59" s="81"/>
      <c r="M59" s="40">
        <v>11.93</v>
      </c>
      <c r="N59" s="84">
        <f t="shared" si="38"/>
        <v>-2.0000000000001631E-2</v>
      </c>
      <c r="O59" s="84"/>
      <c r="P59" s="81">
        <f t="shared" si="37"/>
        <v>22</v>
      </c>
      <c r="Q59" s="81"/>
      <c r="R59" s="97">
        <f t="shared" si="43"/>
        <v>456.22179999999997</v>
      </c>
      <c r="S59" s="98"/>
    </row>
    <row r="60" spans="1:20" x14ac:dyDescent="0.25">
      <c r="A60" s="38">
        <f t="shared" si="39"/>
        <v>52750</v>
      </c>
      <c r="B60" s="81">
        <f t="shared" si="33"/>
        <v>75</v>
      </c>
      <c r="C60" s="81"/>
      <c r="D60" s="82">
        <f t="shared" si="34"/>
        <v>456.06</v>
      </c>
      <c r="E60" s="83"/>
      <c r="F60" s="39">
        <v>24.01</v>
      </c>
      <c r="G60" s="84">
        <f t="shared" si="35"/>
        <v>2.0000000000001034E-2</v>
      </c>
      <c r="H60" s="84"/>
      <c r="I60" s="81">
        <f t="shared" si="36"/>
        <v>49</v>
      </c>
      <c r="J60" s="81"/>
      <c r="K60" s="85">
        <f t="shared" si="44"/>
        <v>456.54020000000003</v>
      </c>
      <c r="L60" s="81"/>
      <c r="M60" s="40">
        <v>11.94</v>
      </c>
      <c r="N60" s="84">
        <f t="shared" si="38"/>
        <v>-2.0000000000002186E-2</v>
      </c>
      <c r="O60" s="84"/>
      <c r="P60" s="81">
        <f t="shared" si="37"/>
        <v>23</v>
      </c>
      <c r="Q60" s="81"/>
      <c r="R60" s="97">
        <f t="shared" si="43"/>
        <v>456.3014</v>
      </c>
      <c r="S60" s="98"/>
    </row>
    <row r="61" spans="1:20" x14ac:dyDescent="0.25">
      <c r="A61" s="38">
        <f t="shared" si="39"/>
        <v>52775</v>
      </c>
      <c r="B61" s="81">
        <f t="shared" si="33"/>
        <v>76</v>
      </c>
      <c r="C61" s="81"/>
      <c r="D61" s="82">
        <f t="shared" si="34"/>
        <v>456.11</v>
      </c>
      <c r="E61" s="83"/>
      <c r="F61" s="39">
        <v>24.01</v>
      </c>
      <c r="G61" s="84">
        <f t="shared" si="35"/>
        <v>2.0000000000001034E-2</v>
      </c>
      <c r="H61" s="84"/>
      <c r="I61" s="81">
        <f t="shared" si="36"/>
        <v>50</v>
      </c>
      <c r="J61" s="81"/>
      <c r="K61" s="85">
        <f t="shared" si="44"/>
        <v>456.59020000000004</v>
      </c>
      <c r="L61" s="81"/>
      <c r="M61" s="40">
        <v>11.96</v>
      </c>
      <c r="N61" s="84">
        <f t="shared" si="38"/>
        <v>-1.999999999999854E-2</v>
      </c>
      <c r="O61" s="84"/>
      <c r="P61" s="81">
        <f t="shared" si="37"/>
        <v>24</v>
      </c>
      <c r="Q61" s="81"/>
      <c r="R61" s="97">
        <f t="shared" si="43"/>
        <v>456.35100000000006</v>
      </c>
      <c r="S61" s="98"/>
    </row>
    <row r="62" spans="1:20" x14ac:dyDescent="0.25">
      <c r="A62" s="38">
        <f t="shared" si="39"/>
        <v>52800</v>
      </c>
      <c r="B62" s="81">
        <f t="shared" si="33"/>
        <v>77</v>
      </c>
      <c r="C62" s="81"/>
      <c r="D62" s="82">
        <f t="shared" si="34"/>
        <v>456.17</v>
      </c>
      <c r="E62" s="83"/>
      <c r="F62" s="39">
        <v>24</v>
      </c>
      <c r="G62" s="84">
        <f t="shared" si="35"/>
        <v>2.0000000000000757E-2</v>
      </c>
      <c r="H62" s="84"/>
      <c r="I62" s="81">
        <f t="shared" si="36"/>
        <v>51</v>
      </c>
      <c r="J62" s="81"/>
      <c r="K62" s="85">
        <f t="shared" si="44"/>
        <v>456.65000000000003</v>
      </c>
      <c r="L62" s="81"/>
      <c r="M62" s="40">
        <v>11.98</v>
      </c>
      <c r="N62" s="84">
        <f t="shared" si="38"/>
        <v>-1.999999999999965E-2</v>
      </c>
      <c r="O62" s="84"/>
      <c r="P62" s="81">
        <f t="shared" si="37"/>
        <v>25</v>
      </c>
      <c r="Q62" s="81"/>
      <c r="R62" s="97">
        <f t="shared" si="43"/>
        <v>456.41040000000004</v>
      </c>
      <c r="S62" s="98"/>
    </row>
    <row r="63" spans="1:20" ht="15.75" thickBot="1" x14ac:dyDescent="0.3">
      <c r="A63" s="41">
        <f t="shared" si="39"/>
        <v>52825</v>
      </c>
      <c r="B63" s="114">
        <f t="shared" si="33"/>
        <v>78</v>
      </c>
      <c r="C63" s="114"/>
      <c r="D63" s="115">
        <f t="shared" si="34"/>
        <v>456.26</v>
      </c>
      <c r="E63" s="116"/>
      <c r="F63" s="42">
        <v>24</v>
      </c>
      <c r="G63" s="117">
        <f t="shared" si="35"/>
        <v>2.0000000000000757E-2</v>
      </c>
      <c r="H63" s="117"/>
      <c r="I63" s="114">
        <f t="shared" si="36"/>
        <v>52</v>
      </c>
      <c r="J63" s="114"/>
      <c r="K63" s="118">
        <f t="shared" si="44"/>
        <v>456.74</v>
      </c>
      <c r="L63" s="114"/>
      <c r="M63" s="43">
        <v>12</v>
      </c>
      <c r="N63" s="117">
        <f t="shared" si="38"/>
        <v>-2.0000000000000757E-2</v>
      </c>
      <c r="O63" s="117"/>
      <c r="P63" s="114">
        <f t="shared" si="37"/>
        <v>26</v>
      </c>
      <c r="Q63" s="114"/>
      <c r="R63" s="119">
        <f t="shared" si="43"/>
        <v>456.5</v>
      </c>
      <c r="S63" s="120"/>
    </row>
  </sheetData>
  <mergeCells count="225">
    <mergeCell ref="A1:AT2"/>
    <mergeCell ref="A3:AT4"/>
    <mergeCell ref="AV3:AZ4"/>
    <mergeCell ref="P62:Q62"/>
    <mergeCell ref="R62:S62"/>
    <mergeCell ref="B63:C63"/>
    <mergeCell ref="D63:E63"/>
    <mergeCell ref="G63:H63"/>
    <mergeCell ref="I63:J63"/>
    <mergeCell ref="K63:L63"/>
    <mergeCell ref="N63:O63"/>
    <mergeCell ref="P63:Q63"/>
    <mergeCell ref="R63:S63"/>
    <mergeCell ref="B62:C62"/>
    <mergeCell ref="D62:E62"/>
    <mergeCell ref="G62:H62"/>
    <mergeCell ref="I62:J62"/>
    <mergeCell ref="K62:L62"/>
    <mergeCell ref="N62:O62"/>
    <mergeCell ref="P60:Q60"/>
    <mergeCell ref="R60:S60"/>
    <mergeCell ref="B61:C61"/>
    <mergeCell ref="D61:E61"/>
    <mergeCell ref="G61:H61"/>
    <mergeCell ref="I61:J61"/>
    <mergeCell ref="K61:L61"/>
    <mergeCell ref="N61:O61"/>
    <mergeCell ref="P61:Q61"/>
    <mergeCell ref="R61:S61"/>
    <mergeCell ref="B60:C60"/>
    <mergeCell ref="D60:E60"/>
    <mergeCell ref="G60:H60"/>
    <mergeCell ref="I60:J60"/>
    <mergeCell ref="K60:L60"/>
    <mergeCell ref="N60:O60"/>
    <mergeCell ref="P58:Q58"/>
    <mergeCell ref="R58:S58"/>
    <mergeCell ref="B59:C59"/>
    <mergeCell ref="D59:E59"/>
    <mergeCell ref="G59:H59"/>
    <mergeCell ref="I59:J59"/>
    <mergeCell ref="K59:L59"/>
    <mergeCell ref="N59:O59"/>
    <mergeCell ref="P59:Q59"/>
    <mergeCell ref="R59:S59"/>
    <mergeCell ref="B58:C58"/>
    <mergeCell ref="D58:E58"/>
    <mergeCell ref="G58:H58"/>
    <mergeCell ref="I58:J58"/>
    <mergeCell ref="K58:L58"/>
    <mergeCell ref="N58:O58"/>
    <mergeCell ref="P56:Q56"/>
    <mergeCell ref="R56:S56"/>
    <mergeCell ref="B57:C57"/>
    <mergeCell ref="D57:E57"/>
    <mergeCell ref="G57:H57"/>
    <mergeCell ref="I57:J57"/>
    <mergeCell ref="K57:L57"/>
    <mergeCell ref="N57:O57"/>
    <mergeCell ref="P57:Q57"/>
    <mergeCell ref="R57:S57"/>
    <mergeCell ref="B56:C56"/>
    <mergeCell ref="D56:E56"/>
    <mergeCell ref="G56:H56"/>
    <mergeCell ref="I56:J56"/>
    <mergeCell ref="K56:L56"/>
    <mergeCell ref="N56:O56"/>
    <mergeCell ref="P54:Q54"/>
    <mergeCell ref="R54:S54"/>
    <mergeCell ref="B55:C55"/>
    <mergeCell ref="D55:E55"/>
    <mergeCell ref="G55:H55"/>
    <mergeCell ref="I55:J55"/>
    <mergeCell ref="K55:L55"/>
    <mergeCell ref="N55:O55"/>
    <mergeCell ref="P55:Q55"/>
    <mergeCell ref="R55:S55"/>
    <mergeCell ref="B54:C54"/>
    <mergeCell ref="D54:E54"/>
    <mergeCell ref="G54:H54"/>
    <mergeCell ref="I54:J54"/>
    <mergeCell ref="K54:L54"/>
    <mergeCell ref="N54:O54"/>
    <mergeCell ref="P52:Q52"/>
    <mergeCell ref="R52:S52"/>
    <mergeCell ref="B53:C53"/>
    <mergeCell ref="D53:E53"/>
    <mergeCell ref="G53:H53"/>
    <mergeCell ref="I53:J53"/>
    <mergeCell ref="K53:L53"/>
    <mergeCell ref="N53:O53"/>
    <mergeCell ref="P53:Q53"/>
    <mergeCell ref="R53:S53"/>
    <mergeCell ref="B52:C52"/>
    <mergeCell ref="D52:E52"/>
    <mergeCell ref="G52:H52"/>
    <mergeCell ref="I52:J52"/>
    <mergeCell ref="K52:L52"/>
    <mergeCell ref="N52:O52"/>
    <mergeCell ref="P50:Q50"/>
    <mergeCell ref="R50:S50"/>
    <mergeCell ref="B51:C51"/>
    <mergeCell ref="D51:E51"/>
    <mergeCell ref="G51:H51"/>
    <mergeCell ref="I51:J51"/>
    <mergeCell ref="K51:L51"/>
    <mergeCell ref="N51:O51"/>
    <mergeCell ref="P51:Q51"/>
    <mergeCell ref="R51:S51"/>
    <mergeCell ref="B50:C50"/>
    <mergeCell ref="D50:E50"/>
    <mergeCell ref="G50:H50"/>
    <mergeCell ref="I50:J50"/>
    <mergeCell ref="K50:L50"/>
    <mergeCell ref="N50:O50"/>
    <mergeCell ref="P48:Q48"/>
    <mergeCell ref="R48:S48"/>
    <mergeCell ref="B49:C49"/>
    <mergeCell ref="D49:E49"/>
    <mergeCell ref="G49:H49"/>
    <mergeCell ref="I49:J49"/>
    <mergeCell ref="K49:L49"/>
    <mergeCell ref="N49:O49"/>
    <mergeCell ref="P49:Q49"/>
    <mergeCell ref="R49:S49"/>
    <mergeCell ref="B48:C48"/>
    <mergeCell ref="D48:E48"/>
    <mergeCell ref="G48:H48"/>
    <mergeCell ref="I48:J48"/>
    <mergeCell ref="K48:L48"/>
    <mergeCell ref="N48:O48"/>
    <mergeCell ref="P46:Q46"/>
    <mergeCell ref="R46:S46"/>
    <mergeCell ref="B47:C47"/>
    <mergeCell ref="D47:E47"/>
    <mergeCell ref="G47:H47"/>
    <mergeCell ref="I47:J47"/>
    <mergeCell ref="K47:L47"/>
    <mergeCell ref="N47:O47"/>
    <mergeCell ref="P47:Q47"/>
    <mergeCell ref="R47:S47"/>
    <mergeCell ref="B46:C46"/>
    <mergeCell ref="D46:E46"/>
    <mergeCell ref="G46:H46"/>
    <mergeCell ref="I46:J46"/>
    <mergeCell ref="K46:L46"/>
    <mergeCell ref="N46:O46"/>
    <mergeCell ref="P44:Q44"/>
    <mergeCell ref="R44:S44"/>
    <mergeCell ref="B45:C45"/>
    <mergeCell ref="D45:E45"/>
    <mergeCell ref="G45:H45"/>
    <mergeCell ref="I45:J45"/>
    <mergeCell ref="K45:L45"/>
    <mergeCell ref="N45:O45"/>
    <mergeCell ref="P45:Q45"/>
    <mergeCell ref="R45:S45"/>
    <mergeCell ref="B44:C44"/>
    <mergeCell ref="D44:E44"/>
    <mergeCell ref="G44:H44"/>
    <mergeCell ref="I44:J44"/>
    <mergeCell ref="K44:L44"/>
    <mergeCell ref="N44:O44"/>
    <mergeCell ref="P42:Q42"/>
    <mergeCell ref="R42:S42"/>
    <mergeCell ref="B43:C43"/>
    <mergeCell ref="D43:E43"/>
    <mergeCell ref="G43:H43"/>
    <mergeCell ref="I43:J43"/>
    <mergeCell ref="K43:L43"/>
    <mergeCell ref="N43:O43"/>
    <mergeCell ref="P43:Q43"/>
    <mergeCell ref="R43:S43"/>
    <mergeCell ref="B42:C42"/>
    <mergeCell ref="D42:E42"/>
    <mergeCell ref="G42:H42"/>
    <mergeCell ref="I42:J42"/>
    <mergeCell ref="K42:L42"/>
    <mergeCell ref="N42:O42"/>
    <mergeCell ref="B41:C41"/>
    <mergeCell ref="D41:E41"/>
    <mergeCell ref="G41:H41"/>
    <mergeCell ref="I41:J41"/>
    <mergeCell ref="K41:L41"/>
    <mergeCell ref="N41:O41"/>
    <mergeCell ref="P41:Q41"/>
    <mergeCell ref="R41:S41"/>
    <mergeCell ref="B40:C40"/>
    <mergeCell ref="D40:E40"/>
    <mergeCell ref="G40:H40"/>
    <mergeCell ref="I40:J40"/>
    <mergeCell ref="K40:L40"/>
    <mergeCell ref="N40:O40"/>
    <mergeCell ref="B39:C39"/>
    <mergeCell ref="D39:E39"/>
    <mergeCell ref="G39:H39"/>
    <mergeCell ref="I39:J39"/>
    <mergeCell ref="K39:L39"/>
    <mergeCell ref="N39:O39"/>
    <mergeCell ref="P39:Q39"/>
    <mergeCell ref="R39:S39"/>
    <mergeCell ref="P40:Q40"/>
    <mergeCell ref="R40:S40"/>
    <mergeCell ref="AS7:AS31"/>
    <mergeCell ref="A6:A31"/>
    <mergeCell ref="P6:P31"/>
    <mergeCell ref="AE6:AE31"/>
    <mergeCell ref="B38:C38"/>
    <mergeCell ref="D38:E38"/>
    <mergeCell ref="G38:H38"/>
    <mergeCell ref="I38:J38"/>
    <mergeCell ref="K38:L38"/>
    <mergeCell ref="N38:O38"/>
    <mergeCell ref="P38:Q38"/>
    <mergeCell ref="R38:S38"/>
    <mergeCell ref="A33:S34"/>
    <mergeCell ref="A35:S36"/>
    <mergeCell ref="B37:C37"/>
    <mergeCell ref="D37:E37"/>
    <mergeCell ref="G37:H37"/>
    <mergeCell ref="I37:J37"/>
    <mergeCell ref="K37:L37"/>
    <mergeCell ref="N37:O37"/>
    <mergeCell ref="P37:Q37"/>
    <mergeCell ref="R37:S37"/>
  </mergeCells>
  <pageMargins left="0.25" right="0.25" top="0.75" bottom="0.75" header="0.3" footer="0.3"/>
  <pageSetup paperSize="3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52C396F995CA41B0028D19B3C8E7AA" ma:contentTypeVersion="9" ma:contentTypeDescription="Create a new document." ma:contentTypeScope="" ma:versionID="9f6a9118f0886fdcfb896e951c4bd101">
  <xsd:schema xmlns:xsd="http://www.w3.org/2001/XMLSchema" xmlns:xs="http://www.w3.org/2001/XMLSchema" xmlns:p="http://schemas.microsoft.com/office/2006/metadata/properties" xmlns:ns2="dfcfe2a4-78c4-4618-87c6-2ede5d81df59" xmlns:ns3="9c16dc54-5a24-4afd-a61c-664ec7eab416" targetNamespace="http://schemas.microsoft.com/office/2006/metadata/properties" ma:root="true" ma:fieldsID="98c0ec96503409dca92c62510f40da36" ns2:_="" ns3:_="">
    <xsd:import namespace="dfcfe2a4-78c4-4618-87c6-2ede5d81df59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2:Date" minOccurs="0"/>
                <xsd:element ref="ns2:Letting_x0020_Date" minOccurs="0"/>
                <xsd:element ref="ns2:Letting_x0020_Date_x003a_Titl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fe2a4-78c4-4618-87c6-2ede5d81df59" elementFormDefault="qualified">
    <xsd:import namespace="http://schemas.microsoft.com/office/2006/documentManagement/types"/>
    <xsd:import namespace="http://schemas.microsoft.com/office/infopath/2007/PartnerControls"/>
    <xsd:element name="Date" ma:index="2" nillable="true" ma:displayName="Date" ma:default="[today]" ma:format="DateOnly" ma:internalName="Date" ma:readOnly="false">
      <xsd:simpleType>
        <xsd:restriction base="dms:DateTime"/>
      </xsd:simpleType>
    </xsd:element>
    <xsd:element name="Letting_x0020_Date" ma:index="3" nillable="true" ma:displayName="Letting Date" ma:list="{23c45ea9-9303-4740-a1d8-eb69368457e0}" ma:internalName="Letting_x0020_Date" ma:readOnly="false" ma:showField="Letting_x0020_Date">
      <xsd:simpleType>
        <xsd:restriction base="dms:Lookup"/>
      </xsd:simpleType>
    </xsd:element>
    <xsd:element name="Letting_x0020_Date_x003a_Title" ma:index="6" nillable="true" ma:displayName="Letting Date:Title" ma:list="{23c45ea9-9303-4740-a1d8-eb69368457e0}" ma:internalName="Letting_x0020_Date_x003a_Title" ma:readOnly="true" ma:showField="Title" ma:web="414c989b-f62e-465c-b29e-50aa05b53d7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dfcfe2a4-78c4-4618-87c6-2ede5d81df59">2025-10-20T04:00:00+00:00</Date>
    <Letting_x0020_Date xmlns="dfcfe2a4-78c4-4618-87c6-2ede5d81df59">272</Letting_x0020_Date>
  </documentManagement>
</p:properties>
</file>

<file path=customXml/itemProps1.xml><?xml version="1.0" encoding="utf-8"?>
<ds:datastoreItem xmlns:ds="http://schemas.openxmlformats.org/officeDocument/2006/customXml" ds:itemID="{E1B6DF42-2762-4920-824D-7366F47B32A6}"/>
</file>

<file path=customXml/itemProps2.xml><?xml version="1.0" encoding="utf-8"?>
<ds:datastoreItem xmlns:ds="http://schemas.openxmlformats.org/officeDocument/2006/customXml" ds:itemID="{A209A247-CA26-4268-A32E-8D75C288F44C}"/>
</file>

<file path=customXml/itemProps3.xml><?xml version="1.0" encoding="utf-8"?>
<ds:datastoreItem xmlns:ds="http://schemas.openxmlformats.org/officeDocument/2006/customXml" ds:itemID="{29059B49-7586-4ED3-832D-186F3A6E1F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I-71 SB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Call 201 - CID 25-1032 - Jefferson Co - 5-48_1 SUPPLEMENTAL DETAILS - I-71 SB Southern Project Terminus Pavement Elevation Details</dc:title>
  <dc:creator>Nolan, Will</dc:creator>
  <cp:lastModifiedBy>O'Neal, Sheree A (KYTC)</cp:lastModifiedBy>
  <cp:lastPrinted>2025-03-26T20:02:15Z</cp:lastPrinted>
  <dcterms:created xsi:type="dcterms:W3CDTF">2024-05-09T15:05:29Z</dcterms:created>
  <dcterms:modified xsi:type="dcterms:W3CDTF">2025-08-20T13:44:46Z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ContentTypeId">
    <vt:lpwstr>0x010100BF52C396F995CA41B0028D19B3C8E7AA</vt:lpwstr>
  </property>
</Properties>
</file>